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4\2. rebalans\"/>
    </mc:Choice>
  </mc:AlternateContent>
  <xr:revisionPtr revIDLastSave="0" documentId="13_ncr:1_{25038A79-F459-4450-BCE8-03C16169D2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SLOVNA U EUR" sheetId="1" r:id="rId1"/>
    <sheet name="OPĆI DIO" sheetId="2" r:id="rId2"/>
    <sheet name="POS.DIO" sheetId="3" r:id="rId3"/>
    <sheet name="Funkcijska i ekonomska klasifik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G40" i="2"/>
  <c r="F40" i="2"/>
  <c r="F340" i="3"/>
  <c r="G340" i="3"/>
  <c r="G241" i="3"/>
  <c r="G240" i="3" s="1"/>
  <c r="F241" i="3"/>
  <c r="F240" i="3" s="1"/>
  <c r="F38" i="4"/>
  <c r="G63" i="2"/>
  <c r="F63" i="2"/>
  <c r="E63" i="2"/>
  <c r="D63" i="2"/>
  <c r="F43" i="4"/>
  <c r="C18" i="4"/>
  <c r="C28" i="4"/>
  <c r="H41" i="4"/>
  <c r="I38" i="4"/>
  <c r="I16" i="4"/>
  <c r="L26" i="4"/>
  <c r="L28" i="4"/>
  <c r="E28" i="4"/>
  <c r="E16" i="4"/>
  <c r="E15" i="4"/>
  <c r="E13" i="4" s="1"/>
  <c r="E41" i="4"/>
  <c r="E38" i="4"/>
  <c r="E37" i="4" s="1"/>
  <c r="E29" i="4"/>
  <c r="J28" i="4"/>
  <c r="J38" i="4"/>
  <c r="J15" i="4"/>
  <c r="J22" i="4"/>
  <c r="J21" i="4" s="1"/>
  <c r="J29" i="4"/>
  <c r="J27" i="4" s="1"/>
  <c r="K26" i="4"/>
  <c r="M26" i="4"/>
  <c r="K24" i="4"/>
  <c r="K43" i="4"/>
  <c r="K42" i="4" s="1"/>
  <c r="K16" i="4"/>
  <c r="K15" i="4"/>
  <c r="K13" i="4" s="1"/>
  <c r="F22" i="4"/>
  <c r="G18" i="4"/>
  <c r="G16" i="4"/>
  <c r="G39" i="4"/>
  <c r="F32" i="4"/>
  <c r="F41" i="4"/>
  <c r="F39" i="4"/>
  <c r="I13" i="4"/>
  <c r="F15" i="4"/>
  <c r="F13" i="4" s="1"/>
  <c r="C41" i="4"/>
  <c r="C37" i="4" s="1"/>
  <c r="C39" i="4"/>
  <c r="C16" i="4"/>
  <c r="C15" i="4"/>
  <c r="C14" i="4"/>
  <c r="M14" i="4" s="1"/>
  <c r="C12" i="4"/>
  <c r="M12" i="4" s="1"/>
  <c r="C10" i="4"/>
  <c r="C24" i="4"/>
  <c r="C31" i="4"/>
  <c r="C27" i="4" s="1"/>
  <c r="L27" i="4"/>
  <c r="K27" i="4"/>
  <c r="I27" i="4"/>
  <c r="H27" i="4"/>
  <c r="G27" i="4"/>
  <c r="F27" i="4"/>
  <c r="E27" i="4"/>
  <c r="D27" i="4"/>
  <c r="E639" i="3"/>
  <c r="E635" i="3"/>
  <c r="E646" i="3"/>
  <c r="E645" i="3"/>
  <c r="E643" i="3"/>
  <c r="E634" i="3"/>
  <c r="E655" i="3"/>
  <c r="E654" i="3"/>
  <c r="E647" i="3"/>
  <c r="E637" i="3"/>
  <c r="E636" i="3"/>
  <c r="E641" i="3"/>
  <c r="E640" i="3"/>
  <c r="E642" i="3"/>
  <c r="E650" i="3"/>
  <c r="E649" i="3"/>
  <c r="E633" i="3"/>
  <c r="E660" i="3"/>
  <c r="E659" i="3" s="1"/>
  <c r="D651" i="3"/>
  <c r="F649" i="3"/>
  <c r="F648" i="3"/>
  <c r="F638" i="3"/>
  <c r="D638" i="3"/>
  <c r="F633" i="3"/>
  <c r="E632" i="3"/>
  <c r="D632" i="3"/>
  <c r="C20" i="4"/>
  <c r="C17" i="4"/>
  <c r="C11" i="4"/>
  <c r="M11" i="4" s="1"/>
  <c r="L42" i="4"/>
  <c r="J42" i="4"/>
  <c r="I42" i="4"/>
  <c r="H42" i="4"/>
  <c r="G42" i="4"/>
  <c r="F42" i="4"/>
  <c r="E42" i="4"/>
  <c r="D42" i="4"/>
  <c r="C42" i="4"/>
  <c r="M40" i="4"/>
  <c r="L37" i="4"/>
  <c r="K37" i="4"/>
  <c r="J37" i="4"/>
  <c r="I37" i="4"/>
  <c r="H37" i="4"/>
  <c r="G37" i="4"/>
  <c r="G33" i="4" s="1"/>
  <c r="D37" i="4"/>
  <c r="M36" i="4"/>
  <c r="M35" i="4"/>
  <c r="L34" i="4"/>
  <c r="K34" i="4"/>
  <c r="J34" i="4"/>
  <c r="I34" i="4"/>
  <c r="H34" i="4"/>
  <c r="G34" i="4"/>
  <c r="F34" i="4"/>
  <c r="E34" i="4"/>
  <c r="D34" i="4"/>
  <c r="C34" i="4"/>
  <c r="L33" i="4"/>
  <c r="M32" i="4"/>
  <c r="L25" i="4"/>
  <c r="J25" i="4"/>
  <c r="I25" i="4"/>
  <c r="F25" i="4"/>
  <c r="E25" i="4"/>
  <c r="D25" i="4"/>
  <c r="C25" i="4"/>
  <c r="L23" i="4"/>
  <c r="K23" i="4"/>
  <c r="J23" i="4"/>
  <c r="I23" i="4"/>
  <c r="H23" i="4"/>
  <c r="G23" i="4"/>
  <c r="F23" i="4"/>
  <c r="E23" i="4"/>
  <c r="D23" i="4"/>
  <c r="C23" i="4"/>
  <c r="M22" i="4"/>
  <c r="L21" i="4"/>
  <c r="K21" i="4"/>
  <c r="I21" i="4"/>
  <c r="H21" i="4"/>
  <c r="G21" i="4"/>
  <c r="F21" i="4"/>
  <c r="E21" i="4"/>
  <c r="D21" i="4"/>
  <c r="C21" i="4"/>
  <c r="M20" i="4"/>
  <c r="L19" i="4"/>
  <c r="K19" i="4"/>
  <c r="J19" i="4"/>
  <c r="I19" i="4"/>
  <c r="H19" i="4"/>
  <c r="G19" i="4"/>
  <c r="F19" i="4"/>
  <c r="E19" i="4"/>
  <c r="D19" i="4"/>
  <c r="C19" i="4"/>
  <c r="M17" i="4"/>
  <c r="L13" i="4"/>
  <c r="J13" i="4"/>
  <c r="H13" i="4"/>
  <c r="D13" i="4"/>
  <c r="M10" i="4"/>
  <c r="L9" i="4"/>
  <c r="K9" i="4"/>
  <c r="J9" i="4"/>
  <c r="I9" i="4"/>
  <c r="H9" i="4"/>
  <c r="G9" i="4"/>
  <c r="F9" i="4"/>
  <c r="E9" i="4"/>
  <c r="D9" i="4"/>
  <c r="C9" i="4"/>
  <c r="M39" i="4" l="1"/>
  <c r="M31" i="4"/>
  <c r="F37" i="4"/>
  <c r="D8" i="4"/>
  <c r="K33" i="4"/>
  <c r="C33" i="4"/>
  <c r="D33" i="4"/>
  <c r="E638" i="3"/>
  <c r="I8" i="4"/>
  <c r="M24" i="4"/>
  <c r="M29" i="4"/>
  <c r="E33" i="4"/>
  <c r="C13" i="4"/>
  <c r="F33" i="4"/>
  <c r="M18" i="4"/>
  <c r="H33" i="4"/>
  <c r="H6" i="4" s="1"/>
  <c r="I33" i="4"/>
  <c r="I6" i="4" s="1"/>
  <c r="M41" i="4"/>
  <c r="J33" i="4"/>
  <c r="J8" i="4"/>
  <c r="K25" i="4"/>
  <c r="K8" i="4" s="1"/>
  <c r="K6" i="4" s="1"/>
  <c r="M23" i="4"/>
  <c r="G13" i="4"/>
  <c r="G8" i="4" s="1"/>
  <c r="G6" i="4" s="1"/>
  <c r="M43" i="4"/>
  <c r="M16" i="4"/>
  <c r="M15" i="4"/>
  <c r="M38" i="4"/>
  <c r="L8" i="4"/>
  <c r="L6" i="4" s="1"/>
  <c r="F8" i="4"/>
  <c r="E8" i="4"/>
  <c r="H8" i="4"/>
  <c r="M27" i="4"/>
  <c r="C8" i="4"/>
  <c r="M19" i="4"/>
  <c r="M42" i="4"/>
  <c r="M9" i="4"/>
  <c r="M28" i="4"/>
  <c r="M21" i="4"/>
  <c r="M34" i="4"/>
  <c r="M37" i="4"/>
  <c r="J221" i="3"/>
  <c r="J220" i="3"/>
  <c r="J192" i="3"/>
  <c r="J224" i="3"/>
  <c r="J175" i="3"/>
  <c r="J168" i="3"/>
  <c r="J161" i="3"/>
  <c r="J157" i="3"/>
  <c r="J139" i="3"/>
  <c r="J128" i="3"/>
  <c r="J126" i="3"/>
  <c r="J125" i="3"/>
  <c r="J165" i="3"/>
  <c r="J180" i="3"/>
  <c r="J188" i="3"/>
  <c r="J197" i="3"/>
  <c r="J204" i="3"/>
  <c r="J211" i="3"/>
  <c r="J217" i="3"/>
  <c r="J203" i="3"/>
  <c r="J196" i="3"/>
  <c r="J187" i="3"/>
  <c r="J179" i="3"/>
  <c r="J172" i="3"/>
  <c r="J164" i="3"/>
  <c r="J144" i="3"/>
  <c r="J134" i="3"/>
  <c r="J131" i="3"/>
  <c r="J121" i="3"/>
  <c r="J113" i="3"/>
  <c r="J110" i="3"/>
  <c r="J109" i="3"/>
  <c r="J108" i="3"/>
  <c r="J106" i="3"/>
  <c r="J105" i="3"/>
  <c r="J96" i="3"/>
  <c r="J102" i="3"/>
  <c r="J88" i="3"/>
  <c r="J80" i="3"/>
  <c r="J72" i="3"/>
  <c r="J57" i="3"/>
  <c r="J55" i="3"/>
  <c r="J53" i="3"/>
  <c r="J52" i="3"/>
  <c r="J51" i="3"/>
  <c r="J49" i="3"/>
  <c r="J48" i="3"/>
  <c r="J47" i="3"/>
  <c r="J42" i="3"/>
  <c r="J41" i="3"/>
  <c r="J33" i="3"/>
  <c r="J24" i="3"/>
  <c r="J18" i="3"/>
  <c r="J584" i="3"/>
  <c r="J575" i="3"/>
  <c r="J525" i="3"/>
  <c r="J394" i="3"/>
  <c r="J375" i="3"/>
  <c r="J374" i="3"/>
  <c r="J325" i="3"/>
  <c r="J319" i="3"/>
  <c r="J313" i="3"/>
  <c r="J305" i="3"/>
  <c r="J269" i="3"/>
  <c r="J266" i="3"/>
  <c r="J238" i="3"/>
  <c r="G49" i="2"/>
  <c r="F49" i="2"/>
  <c r="E49" i="2"/>
  <c r="D49" i="2"/>
  <c r="D573" i="3"/>
  <c r="G65" i="2"/>
  <c r="F65" i="2"/>
  <c r="D65" i="2"/>
  <c r="E65" i="2"/>
  <c r="F565" i="3"/>
  <c r="F573" i="3"/>
  <c r="F376" i="3"/>
  <c r="J251" i="3"/>
  <c r="J250" i="3"/>
  <c r="G252" i="3"/>
  <c r="F252" i="3"/>
  <c r="E252" i="3"/>
  <c r="G67" i="2"/>
  <c r="F67" i="2"/>
  <c r="E67" i="2"/>
  <c r="G171" i="3"/>
  <c r="F171" i="3"/>
  <c r="E171" i="3"/>
  <c r="E170" i="3" s="1"/>
  <c r="D171" i="3"/>
  <c r="D170" i="3" s="1"/>
  <c r="D167" i="3" s="1"/>
  <c r="D166" i="3" s="1"/>
  <c r="G39" i="2"/>
  <c r="F39" i="2"/>
  <c r="E39" i="2"/>
  <c r="D39" i="2"/>
  <c r="H188" i="3"/>
  <c r="G178" i="3"/>
  <c r="F178" i="3"/>
  <c r="F177" i="3" s="1"/>
  <c r="E178" i="3"/>
  <c r="E177" i="3" s="1"/>
  <c r="E174" i="3" s="1"/>
  <c r="E173" i="3" s="1"/>
  <c r="D178" i="3"/>
  <c r="D177" i="3" s="1"/>
  <c r="D40" i="2"/>
  <c r="E40" i="2"/>
  <c r="F174" i="3"/>
  <c r="D174" i="3"/>
  <c r="F173" i="3"/>
  <c r="D173" i="3"/>
  <c r="G167" i="3"/>
  <c r="F167" i="3"/>
  <c r="E167" i="3"/>
  <c r="G166" i="3"/>
  <c r="F166" i="3"/>
  <c r="E166" i="3"/>
  <c r="C6" i="4" l="1"/>
  <c r="J6" i="4"/>
  <c r="M13" i="4"/>
  <c r="D6" i="4"/>
  <c r="M25" i="4"/>
  <c r="E6" i="4"/>
  <c r="F6" i="4"/>
  <c r="J166" i="3"/>
  <c r="J167" i="3"/>
  <c r="G177" i="3"/>
  <c r="J178" i="3"/>
  <c r="G170" i="3"/>
  <c r="J170" i="3" s="1"/>
  <c r="J171" i="3"/>
  <c r="M33" i="4"/>
  <c r="M8" i="4"/>
  <c r="M6" i="4" s="1"/>
  <c r="M5" i="4"/>
  <c r="F170" i="3"/>
  <c r="G174" i="3" l="1"/>
  <c r="G173" i="3" s="1"/>
  <c r="J173" i="3" s="1"/>
  <c r="J177" i="3"/>
  <c r="F393" i="3"/>
  <c r="F388" i="3" s="1"/>
  <c r="E24" i="2"/>
  <c r="E20" i="2"/>
  <c r="E17" i="2"/>
  <c r="E14" i="2"/>
  <c r="E10" i="2"/>
  <c r="E28" i="2"/>
  <c r="E27" i="2"/>
  <c r="E68" i="2"/>
  <c r="E66" i="2"/>
  <c r="E64" i="2"/>
  <c r="E60" i="2"/>
  <c r="E57" i="2"/>
  <c r="E56" i="2"/>
  <c r="E55" i="2"/>
  <c r="E54" i="2"/>
  <c r="E53" i="2"/>
  <c r="E51" i="2"/>
  <c r="E50" i="2" s="1"/>
  <c r="E48" i="2"/>
  <c r="E47" i="2" s="1"/>
  <c r="E46" i="2"/>
  <c r="E45" i="2" s="1"/>
  <c r="E44" i="2"/>
  <c r="E43" i="2" s="1"/>
  <c r="E42" i="2"/>
  <c r="E41" i="2"/>
  <c r="E38" i="2"/>
  <c r="E36" i="2"/>
  <c r="E35" i="2"/>
  <c r="E34" i="2"/>
  <c r="G583" i="3"/>
  <c r="E583" i="3"/>
  <c r="E573" i="3"/>
  <c r="E572" i="3" s="1"/>
  <c r="E570" i="3"/>
  <c r="E569" i="3" s="1"/>
  <c r="E559" i="3"/>
  <c r="E558" i="3" s="1"/>
  <c r="E555" i="3" s="1"/>
  <c r="E554" i="3" s="1"/>
  <c r="E552" i="3"/>
  <c r="E551" i="3" s="1"/>
  <c r="E548" i="3" s="1"/>
  <c r="E547" i="3" s="1"/>
  <c r="E545" i="3"/>
  <c r="E544" i="3" s="1"/>
  <c r="E541" i="3" s="1"/>
  <c r="E540" i="3" s="1"/>
  <c r="E538" i="3"/>
  <c r="E536" i="3"/>
  <c r="E526" i="3"/>
  <c r="E523" i="3"/>
  <c r="E516" i="3"/>
  <c r="E515" i="3" s="1"/>
  <c r="E514" i="3" s="1"/>
  <c r="E513" i="3" s="1"/>
  <c r="E512" i="3" s="1"/>
  <c r="E510" i="3"/>
  <c r="E509" i="3" s="1"/>
  <c r="E507" i="3" s="1"/>
  <c r="E506" i="3" s="1"/>
  <c r="E505" i="3" s="1"/>
  <c r="E503" i="3"/>
  <c r="E502" i="3" s="1"/>
  <c r="E501" i="3" s="1"/>
  <c r="E500" i="3" s="1"/>
  <c r="E499" i="3" s="1"/>
  <c r="E497" i="3"/>
  <c r="E495" i="3"/>
  <c r="E487" i="3"/>
  <c r="E486" i="3" s="1"/>
  <c r="E483" i="3"/>
  <c r="E482" i="3" s="1"/>
  <c r="E480" i="3"/>
  <c r="E478" i="3"/>
  <c r="E469" i="3"/>
  <c r="E467" i="3"/>
  <c r="E461" i="3"/>
  <c r="E460" i="3" s="1"/>
  <c r="E457" i="3" s="1"/>
  <c r="E456" i="3" s="1"/>
  <c r="E454" i="3"/>
  <c r="E453" i="3" s="1"/>
  <c r="E452" i="3" s="1"/>
  <c r="E451" i="3" s="1"/>
  <c r="E450" i="3" s="1"/>
  <c r="E448" i="3"/>
  <c r="E447" i="3" s="1"/>
  <c r="E442" i="3" s="1"/>
  <c r="E441" i="3" s="1"/>
  <c r="E439" i="3"/>
  <c r="E438" i="3" s="1"/>
  <c r="E435" i="3" s="1"/>
  <c r="E434" i="3" s="1"/>
  <c r="E430" i="3"/>
  <c r="E429" i="3" s="1"/>
  <c r="E428" i="3" s="1"/>
  <c r="E427" i="3" s="1"/>
  <c r="E426" i="3" s="1"/>
  <c r="E425" i="3" s="1"/>
  <c r="E423" i="3"/>
  <c r="E422" i="3" s="1"/>
  <c r="E418" i="3"/>
  <c r="E417" i="3" s="1"/>
  <c r="E415" i="3"/>
  <c r="E414" i="3" s="1"/>
  <c r="E411" i="3" s="1"/>
  <c r="E410" i="3" s="1"/>
  <c r="E409" i="3" s="1"/>
  <c r="E407" i="3"/>
  <c r="E406" i="3" s="1"/>
  <c r="E405" i="3" s="1"/>
  <c r="E404" i="3" s="1"/>
  <c r="E403" i="3" s="1"/>
  <c r="E401" i="3"/>
  <c r="E400" i="3" s="1"/>
  <c r="E397" i="3" s="1"/>
  <c r="E396" i="3" s="1"/>
  <c r="E393" i="3"/>
  <c r="J393" i="3" s="1"/>
  <c r="E389" i="3"/>
  <c r="E386" i="3"/>
  <c r="E385" i="3" s="1"/>
  <c r="E376" i="3"/>
  <c r="E373" i="3"/>
  <c r="J373" i="3" s="1"/>
  <c r="E365" i="3"/>
  <c r="E364" i="3" s="1"/>
  <c r="E363" i="3" s="1"/>
  <c r="E362" i="3" s="1"/>
  <c r="E361" i="3" s="1"/>
  <c r="E357" i="3"/>
  <c r="E356" i="3" s="1"/>
  <c r="E352" i="3" s="1"/>
  <c r="E351" i="3" s="1"/>
  <c r="E349" i="3"/>
  <c r="E348" i="3" s="1"/>
  <c r="E343" i="3" s="1"/>
  <c r="E342" i="3" s="1"/>
  <c r="E340" i="3"/>
  <c r="E338" i="3"/>
  <c r="E330" i="3"/>
  <c r="E329" i="3" s="1"/>
  <c r="E323" i="3" s="1"/>
  <c r="E322" i="3" s="1"/>
  <c r="E317" i="3"/>
  <c r="J317" i="3" s="1"/>
  <c r="E315" i="3"/>
  <c r="E312" i="3"/>
  <c r="E304" i="3"/>
  <c r="E300" i="3"/>
  <c r="E299" i="3" s="1"/>
  <c r="E297" i="3"/>
  <c r="E294" i="3" s="1"/>
  <c r="E285" i="3"/>
  <c r="E284" i="3"/>
  <c r="E282" i="3"/>
  <c r="E279" i="3" s="1"/>
  <c r="E273" i="3" s="1"/>
  <c r="E272" i="3" s="1"/>
  <c r="E268" i="3"/>
  <c r="E265" i="3"/>
  <c r="E249" i="3"/>
  <c r="E236" i="3"/>
  <c r="E235" i="3" s="1"/>
  <c r="E227" i="3" s="1"/>
  <c r="E226" i="3" s="1"/>
  <c r="E223" i="3"/>
  <c r="E222" i="3" s="1"/>
  <c r="E219" i="3" s="1"/>
  <c r="E218" i="3" s="1"/>
  <c r="E216" i="3"/>
  <c r="E215" i="3" s="1"/>
  <c r="E214" i="3" s="1"/>
  <c r="E213" i="3" s="1"/>
  <c r="E212" i="3" s="1"/>
  <c r="E209" i="3"/>
  <c r="E208" i="3" s="1"/>
  <c r="E207" i="3" s="1"/>
  <c r="E206" i="3" s="1"/>
  <c r="E205" i="3" s="1"/>
  <c r="E202" i="3"/>
  <c r="E201" i="3" s="1"/>
  <c r="E200" i="3" s="1"/>
  <c r="E199" i="3" s="1"/>
  <c r="E195" i="3"/>
  <c r="E194" i="3" s="1"/>
  <c r="E190" i="3" s="1"/>
  <c r="E189" i="3" s="1"/>
  <c r="E186" i="3"/>
  <c r="E185" i="3" s="1"/>
  <c r="E183" i="3" s="1"/>
  <c r="E182" i="3" s="1"/>
  <c r="E181" i="3" s="1"/>
  <c r="E163" i="3"/>
  <c r="E162" i="3" s="1"/>
  <c r="E151" i="3"/>
  <c r="E150" i="3" s="1"/>
  <c r="E146" i="3" s="1"/>
  <c r="E145" i="3" s="1"/>
  <c r="E143" i="3"/>
  <c r="E142" i="3" s="1"/>
  <c r="E138" i="3" s="1"/>
  <c r="E137" i="3" s="1"/>
  <c r="E135" i="3"/>
  <c r="E133" i="3"/>
  <c r="E132" i="3"/>
  <c r="E130" i="3"/>
  <c r="E129" i="3" s="1"/>
  <c r="E120" i="3"/>
  <c r="E119" i="3" s="1"/>
  <c r="E115" i="3" s="1"/>
  <c r="E114" i="3" s="1"/>
  <c r="E112" i="3"/>
  <c r="E111" i="3" s="1"/>
  <c r="E107" i="3"/>
  <c r="E104" i="3"/>
  <c r="E95" i="3"/>
  <c r="E94" i="3" s="1"/>
  <c r="E90" i="3" s="1"/>
  <c r="E89" i="3" s="1"/>
  <c r="E87" i="3"/>
  <c r="E86" i="3" s="1"/>
  <c r="E82" i="3"/>
  <c r="E81" i="3" s="1"/>
  <c r="E79" i="3"/>
  <c r="E78" i="3" s="1"/>
  <c r="E74" i="3" s="1"/>
  <c r="E73" i="3" s="1"/>
  <c r="E71" i="3"/>
  <c r="E70" i="3" s="1"/>
  <c r="E66" i="3" s="1"/>
  <c r="E65" i="3" s="1"/>
  <c r="E60" i="3"/>
  <c r="E58" i="3"/>
  <c r="E56" i="3"/>
  <c r="E50" i="3"/>
  <c r="E46" i="3"/>
  <c r="E32" i="3"/>
  <c r="E31" i="3" s="1"/>
  <c r="E30" i="3" s="1"/>
  <c r="E29" i="3" s="1"/>
  <c r="E28" i="3" s="1"/>
  <c r="E27" i="3" s="1"/>
  <c r="E23" i="3"/>
  <c r="E22" i="3" s="1"/>
  <c r="E21" i="3" s="1"/>
  <c r="E20" i="3" s="1"/>
  <c r="E19" i="3" s="1"/>
  <c r="E17" i="3"/>
  <c r="E16" i="3" s="1"/>
  <c r="E12" i="3" s="1"/>
  <c r="E11" i="3" s="1"/>
  <c r="H29" i="2"/>
  <c r="F10" i="2"/>
  <c r="G10" i="2"/>
  <c r="F317" i="3"/>
  <c r="G317" i="3"/>
  <c r="G151" i="3"/>
  <c r="G150" i="3" s="1"/>
  <c r="G146" i="3" s="1"/>
  <c r="G145" i="3" s="1"/>
  <c r="F151" i="3"/>
  <c r="F150" i="3" s="1"/>
  <c r="F146" i="3" s="1"/>
  <c r="F145" i="3" s="1"/>
  <c r="D151" i="3"/>
  <c r="D150" i="3" s="1"/>
  <c r="D146" i="3" s="1"/>
  <c r="D145" i="3" s="1"/>
  <c r="G483" i="3"/>
  <c r="F483" i="3"/>
  <c r="F130" i="3"/>
  <c r="F129" i="3" s="1"/>
  <c r="G68" i="2"/>
  <c r="G66" i="2"/>
  <c r="G64" i="2"/>
  <c r="G60" i="2"/>
  <c r="F68" i="2"/>
  <c r="F66" i="2"/>
  <c r="F64" i="2"/>
  <c r="F60" i="2"/>
  <c r="G57" i="2"/>
  <c r="G56" i="2"/>
  <c r="G54" i="2"/>
  <c r="G53" i="2"/>
  <c r="G51" i="2"/>
  <c r="G50" i="2" s="1"/>
  <c r="G48" i="2"/>
  <c r="G46" i="2"/>
  <c r="G45" i="2" s="1"/>
  <c r="G44" i="2"/>
  <c r="G43" i="2" s="1"/>
  <c r="G42" i="2"/>
  <c r="G41" i="2"/>
  <c r="G38" i="2"/>
  <c r="G36" i="2"/>
  <c r="G35" i="2"/>
  <c r="G34" i="2"/>
  <c r="F57" i="2"/>
  <c r="F56" i="2"/>
  <c r="F54" i="2"/>
  <c r="F53" i="2"/>
  <c r="F51" i="2"/>
  <c r="F50" i="2" s="1"/>
  <c r="F48" i="2"/>
  <c r="F46" i="2"/>
  <c r="F45" i="2" s="1"/>
  <c r="F44" i="2"/>
  <c r="F43" i="2" s="1"/>
  <c r="F42" i="2"/>
  <c r="F41" i="2"/>
  <c r="F38" i="2"/>
  <c r="F36" i="2"/>
  <c r="F35" i="2"/>
  <c r="F34" i="2"/>
  <c r="D57" i="2"/>
  <c r="F24" i="2"/>
  <c r="D10" i="2"/>
  <c r="G24" i="2"/>
  <c r="I23" i="2"/>
  <c r="I22" i="2"/>
  <c r="I21" i="2"/>
  <c r="I19" i="2"/>
  <c r="I18" i="2"/>
  <c r="I565" i="3"/>
  <c r="I557" i="3"/>
  <c r="I550" i="3"/>
  <c r="I534" i="3"/>
  <c r="I521" i="3"/>
  <c r="I476" i="3"/>
  <c r="I459" i="3"/>
  <c r="I437" i="3"/>
  <c r="I446" i="3"/>
  <c r="I444" i="3"/>
  <c r="I399" i="3"/>
  <c r="I381" i="3"/>
  <c r="I371" i="3"/>
  <c r="I355" i="3"/>
  <c r="I346" i="3"/>
  <c r="I336" i="3"/>
  <c r="I334" i="3"/>
  <c r="I328" i="3"/>
  <c r="I309" i="3"/>
  <c r="I326" i="3"/>
  <c r="I325" i="3"/>
  <c r="I324" i="3"/>
  <c r="I308" i="3"/>
  <c r="I307" i="3"/>
  <c r="I306" i="3"/>
  <c r="I305" i="3"/>
  <c r="I278" i="3"/>
  <c r="I291" i="3"/>
  <c r="I275" i="3"/>
  <c r="I274" i="3"/>
  <c r="I261" i="3"/>
  <c r="I260" i="3"/>
  <c r="I259" i="3"/>
  <c r="I258" i="3"/>
  <c r="I257" i="3"/>
  <c r="I256" i="3"/>
  <c r="I245" i="3"/>
  <c r="I231" i="3"/>
  <c r="I232" i="3"/>
  <c r="I228" i="3"/>
  <c r="I221" i="3"/>
  <c r="I220" i="3"/>
  <c r="I192" i="3"/>
  <c r="I161" i="3"/>
  <c r="I158" i="3"/>
  <c r="I157" i="3"/>
  <c r="I140" i="3"/>
  <c r="I139" i="3"/>
  <c r="I128" i="3"/>
  <c r="I126" i="3"/>
  <c r="I125" i="3"/>
  <c r="I117" i="3"/>
  <c r="I102" i="3"/>
  <c r="I100" i="3"/>
  <c r="I92" i="3"/>
  <c r="I84" i="3"/>
  <c r="I76" i="3"/>
  <c r="I68" i="3"/>
  <c r="I43" i="3"/>
  <c r="I42" i="3"/>
  <c r="I41" i="3"/>
  <c r="I584" i="3"/>
  <c r="I575" i="3"/>
  <c r="I574" i="3"/>
  <c r="I571" i="3"/>
  <c r="I560" i="3"/>
  <c r="I553" i="3"/>
  <c r="I546" i="3"/>
  <c r="I537" i="3"/>
  <c r="I527" i="3"/>
  <c r="I525" i="3"/>
  <c r="I524" i="3"/>
  <c r="I517" i="3"/>
  <c r="I511" i="3"/>
  <c r="I504" i="3"/>
  <c r="I481" i="3"/>
  <c r="I496" i="3"/>
  <c r="I479" i="3"/>
  <c r="I470" i="3"/>
  <c r="I468" i="3"/>
  <c r="I462" i="3"/>
  <c r="I449" i="3"/>
  <c r="I440" i="3"/>
  <c r="I431" i="3"/>
  <c r="I424" i="3"/>
  <c r="I416" i="3"/>
  <c r="I408" i="3"/>
  <c r="I402" i="3"/>
  <c r="I394" i="3"/>
  <c r="I377" i="3"/>
  <c r="I375" i="3"/>
  <c r="I374" i="3"/>
  <c r="I366" i="3"/>
  <c r="I358" i="3"/>
  <c r="I339" i="3"/>
  <c r="I331" i="3"/>
  <c r="I319" i="3"/>
  <c r="I313" i="3"/>
  <c r="I301" i="3"/>
  <c r="I287" i="3"/>
  <c r="I269" i="3"/>
  <c r="I286" i="3"/>
  <c r="I281" i="3"/>
  <c r="I266" i="3"/>
  <c r="I238" i="3"/>
  <c r="I251" i="3"/>
  <c r="I250" i="3"/>
  <c r="I237" i="3"/>
  <c r="I224" i="3"/>
  <c r="I217" i="3"/>
  <c r="I211" i="3"/>
  <c r="I204" i="3"/>
  <c r="I203" i="3"/>
  <c r="I197" i="3"/>
  <c r="I196" i="3"/>
  <c r="I188" i="3"/>
  <c r="I187" i="3"/>
  <c r="I165" i="3"/>
  <c r="I164" i="3"/>
  <c r="I144" i="3"/>
  <c r="I134" i="3"/>
  <c r="I131" i="3"/>
  <c r="I121" i="3"/>
  <c r="I113" i="3"/>
  <c r="I110" i="3"/>
  <c r="I109" i="3"/>
  <c r="I108" i="3"/>
  <c r="I106" i="3"/>
  <c r="I105" i="3"/>
  <c r="I96" i="3"/>
  <c r="I88" i="3"/>
  <c r="I80" i="3"/>
  <c r="I72" i="3"/>
  <c r="I57" i="3"/>
  <c r="I55" i="3"/>
  <c r="I53" i="3"/>
  <c r="I52" i="3"/>
  <c r="I51" i="3"/>
  <c r="I49" i="3"/>
  <c r="I48" i="3"/>
  <c r="I47" i="3"/>
  <c r="I33" i="3"/>
  <c r="I24" i="3"/>
  <c r="I18" i="3"/>
  <c r="I15" i="3"/>
  <c r="G573" i="3"/>
  <c r="G393" i="3"/>
  <c r="G130" i="3"/>
  <c r="J130" i="3" s="1"/>
  <c r="G82" i="3"/>
  <c r="J82" i="3" s="1"/>
  <c r="F280" i="3"/>
  <c r="F285" i="3"/>
  <c r="F284" i="3" s="1"/>
  <c r="G282" i="3"/>
  <c r="G279" i="3" s="1"/>
  <c r="F282" i="3"/>
  <c r="D282" i="3"/>
  <c r="G349" i="3"/>
  <c r="F143" i="3"/>
  <c r="D42" i="2"/>
  <c r="H309" i="3"/>
  <c r="D317" i="3"/>
  <c r="H565" i="3"/>
  <c r="J565" i="3" s="1"/>
  <c r="H557" i="3"/>
  <c r="J557" i="3" s="1"/>
  <c r="H543" i="3"/>
  <c r="H550" i="3"/>
  <c r="J550" i="3" s="1"/>
  <c r="H534" i="3"/>
  <c r="J534" i="3" s="1"/>
  <c r="H521" i="3"/>
  <c r="J521" i="3" s="1"/>
  <c r="H476" i="3"/>
  <c r="J476" i="3" s="1"/>
  <c r="H459" i="3"/>
  <c r="J459" i="3" s="1"/>
  <c r="H446" i="3"/>
  <c r="J446" i="3" s="1"/>
  <c r="H444" i="3"/>
  <c r="J444" i="3" s="1"/>
  <c r="H437" i="3"/>
  <c r="J437" i="3" s="1"/>
  <c r="H420" i="3"/>
  <c r="H383" i="3"/>
  <c r="H399" i="3"/>
  <c r="J399" i="3" s="1"/>
  <c r="H381" i="3"/>
  <c r="J381" i="3" s="1"/>
  <c r="H371" i="3"/>
  <c r="J371" i="3" s="1"/>
  <c r="H355" i="3"/>
  <c r="J355" i="3" s="1"/>
  <c r="H336" i="3"/>
  <c r="J336" i="3" s="1"/>
  <c r="H346" i="3"/>
  <c r="J346" i="3" s="1"/>
  <c r="H328" i="3"/>
  <c r="J328" i="3" s="1"/>
  <c r="H326" i="3"/>
  <c r="J326" i="3" s="1"/>
  <c r="H308" i="3"/>
  <c r="J308" i="3" s="1"/>
  <c r="H307" i="3"/>
  <c r="J307" i="3" s="1"/>
  <c r="H306" i="3"/>
  <c r="J306" i="3" s="1"/>
  <c r="H291" i="3"/>
  <c r="J291" i="3" s="1"/>
  <c r="H278" i="3"/>
  <c r="H275" i="3"/>
  <c r="J275" i="3" s="1"/>
  <c r="H274" i="3"/>
  <c r="J274" i="3" s="1"/>
  <c r="H261" i="3"/>
  <c r="H260" i="3"/>
  <c r="J260" i="3" s="1"/>
  <c r="H259" i="3"/>
  <c r="J259" i="3" s="1"/>
  <c r="H258" i="3"/>
  <c r="J258" i="3" s="1"/>
  <c r="H257" i="3"/>
  <c r="H256" i="3"/>
  <c r="J256" i="3" s="1"/>
  <c r="H245" i="3"/>
  <c r="J245" i="3" s="1"/>
  <c r="H232" i="3"/>
  <c r="H231" i="3"/>
  <c r="J231" i="3" s="1"/>
  <c r="H228" i="3"/>
  <c r="J228" i="3" s="1"/>
  <c r="H211" i="3"/>
  <c r="H161" i="3"/>
  <c r="H158" i="3"/>
  <c r="H157" i="3"/>
  <c r="H140" i="3"/>
  <c r="H481" i="3"/>
  <c r="J481" i="3" s="1"/>
  <c r="D129" i="3"/>
  <c r="D64" i="2"/>
  <c r="D393" i="3"/>
  <c r="D24" i="2"/>
  <c r="D285" i="3"/>
  <c r="D284" i="3" s="1"/>
  <c r="D280" i="3"/>
  <c r="G284" i="3"/>
  <c r="D202" i="3"/>
  <c r="E9" i="2" l="1"/>
  <c r="F10" i="1" s="1"/>
  <c r="F12" i="1" s="1"/>
  <c r="E264" i="3"/>
  <c r="J264" i="3" s="1"/>
  <c r="J265" i="3"/>
  <c r="E267" i="3"/>
  <c r="J267" i="3" s="1"/>
  <c r="J268" i="3"/>
  <c r="E303" i="3"/>
  <c r="J304" i="3"/>
  <c r="E311" i="3"/>
  <c r="J311" i="3" s="1"/>
  <c r="J312" i="3"/>
  <c r="E582" i="3"/>
  <c r="J583" i="3"/>
  <c r="E248" i="3"/>
  <c r="E244" i="3" s="1"/>
  <c r="E243" i="3" s="1"/>
  <c r="E388" i="3"/>
  <c r="E33" i="2"/>
  <c r="E535" i="3"/>
  <c r="E531" i="3" s="1"/>
  <c r="E530" i="3" s="1"/>
  <c r="E62" i="2"/>
  <c r="E59" i="2" s="1"/>
  <c r="F14" i="1" s="1"/>
  <c r="E103" i="3"/>
  <c r="E98" i="3" s="1"/>
  <c r="E97" i="3" s="1"/>
  <c r="I317" i="3"/>
  <c r="E372" i="3"/>
  <c r="E368" i="3" s="1"/>
  <c r="E367" i="3" s="1"/>
  <c r="E314" i="3"/>
  <c r="J314" i="3" s="1"/>
  <c r="E466" i="3"/>
  <c r="E465" i="3" s="1"/>
  <c r="E464" i="3" s="1"/>
  <c r="E463" i="3" s="1"/>
  <c r="E433" i="3" s="1"/>
  <c r="E432" i="3" s="1"/>
  <c r="E124" i="3"/>
  <c r="E123" i="3" s="1"/>
  <c r="F52" i="2"/>
  <c r="E337" i="3"/>
  <c r="E333" i="3" s="1"/>
  <c r="E332" i="3" s="1"/>
  <c r="E321" i="3" s="1"/>
  <c r="E320" i="3" s="1"/>
  <c r="J320" i="3" s="1"/>
  <c r="E477" i="3"/>
  <c r="E474" i="3" s="1"/>
  <c r="E473" i="3" s="1"/>
  <c r="E472" i="3" s="1"/>
  <c r="E471" i="3" s="1"/>
  <c r="J471" i="3" s="1"/>
  <c r="E395" i="3"/>
  <c r="F47" i="2"/>
  <c r="E494" i="3"/>
  <c r="E493" i="3" s="1"/>
  <c r="E492" i="3" s="1"/>
  <c r="E491" i="3" s="1"/>
  <c r="G47" i="2"/>
  <c r="E45" i="3"/>
  <c r="E39" i="3" s="1"/>
  <c r="E379" i="3"/>
  <c r="E378" i="3" s="1"/>
  <c r="E529" i="3"/>
  <c r="E528" i="3" s="1"/>
  <c r="J528" i="3" s="1"/>
  <c r="E10" i="3"/>
  <c r="E9" i="3" s="1"/>
  <c r="E8" i="3" s="1"/>
  <c r="E37" i="2"/>
  <c r="E52" i="2"/>
  <c r="E255" i="3"/>
  <c r="E254" i="3" s="1"/>
  <c r="E522" i="3"/>
  <c r="E519" i="3" s="1"/>
  <c r="E518" i="3" s="1"/>
  <c r="E564" i="3"/>
  <c r="E563" i="3" s="1"/>
  <c r="E156" i="3"/>
  <c r="E155" i="3"/>
  <c r="E289" i="3"/>
  <c r="E288" i="3" s="1"/>
  <c r="E271" i="3" s="1"/>
  <c r="E198" i="3"/>
  <c r="I284" i="3"/>
  <c r="I40" i="2"/>
  <c r="G33" i="2"/>
  <c r="G52" i="2"/>
  <c r="I42" i="2"/>
  <c r="F37" i="2"/>
  <c r="F62" i="2"/>
  <c r="F59" i="2" s="1"/>
  <c r="G62" i="2"/>
  <c r="G59" i="2" s="1"/>
  <c r="F33" i="2"/>
  <c r="G37" i="2"/>
  <c r="I65" i="2"/>
  <c r="I64" i="2"/>
  <c r="D279" i="3"/>
  <c r="D273" i="3" s="1"/>
  <c r="I280" i="3"/>
  <c r="F279" i="3"/>
  <c r="F273" i="3" s="1"/>
  <c r="F272" i="3" s="1"/>
  <c r="G129" i="3"/>
  <c r="I393" i="3"/>
  <c r="I573" i="3"/>
  <c r="D48" i="2"/>
  <c r="I48" i="2" s="1"/>
  <c r="G265" i="3"/>
  <c r="F265" i="3"/>
  <c r="F264" i="3" s="1"/>
  <c r="I63" i="2"/>
  <c r="G389" i="3"/>
  <c r="G388" i="3" s="1"/>
  <c r="F389" i="3"/>
  <c r="D389" i="3"/>
  <c r="D388" i="3" s="1"/>
  <c r="H388" i="3" s="1"/>
  <c r="J388" i="3" s="1"/>
  <c r="D38" i="2"/>
  <c r="I38" i="2" s="1"/>
  <c r="H571" i="3"/>
  <c r="J571" i="3" s="1"/>
  <c r="G570" i="3"/>
  <c r="F570" i="3"/>
  <c r="G523" i="3"/>
  <c r="F523" i="3"/>
  <c r="D523" i="3"/>
  <c r="D17" i="3"/>
  <c r="D16" i="3" s="1"/>
  <c r="F17" i="3"/>
  <c r="F16" i="3" s="1"/>
  <c r="F12" i="3" s="1"/>
  <c r="G17" i="3"/>
  <c r="J17" i="3" s="1"/>
  <c r="H18" i="3"/>
  <c r="D23" i="3"/>
  <c r="D22" i="3" s="1"/>
  <c r="F23" i="3"/>
  <c r="F22" i="3" s="1"/>
  <c r="G23" i="3"/>
  <c r="J23" i="3" s="1"/>
  <c r="H24" i="3"/>
  <c r="D32" i="3"/>
  <c r="D31" i="3" s="1"/>
  <c r="F32" i="3"/>
  <c r="F31" i="3" s="1"/>
  <c r="G32" i="3"/>
  <c r="J32" i="3" s="1"/>
  <c r="H33" i="3"/>
  <c r="H42" i="3"/>
  <c r="D46" i="3"/>
  <c r="F46" i="3"/>
  <c r="G46" i="3"/>
  <c r="J46" i="3" s="1"/>
  <c r="H47" i="3"/>
  <c r="H48" i="3"/>
  <c r="H49" i="3"/>
  <c r="D50" i="3"/>
  <c r="F50" i="3"/>
  <c r="G50" i="3"/>
  <c r="J50" i="3" s="1"/>
  <c r="H51" i="3"/>
  <c r="H52" i="3"/>
  <c r="H53" i="3"/>
  <c r="H55" i="3"/>
  <c r="D56" i="3"/>
  <c r="F56" i="3"/>
  <c r="G56" i="3"/>
  <c r="J56" i="3" s="1"/>
  <c r="H57" i="3"/>
  <c r="D58" i="3"/>
  <c r="F58" i="3"/>
  <c r="G58" i="3"/>
  <c r="D60" i="3"/>
  <c r="F60" i="3"/>
  <c r="G60" i="3"/>
  <c r="D71" i="3"/>
  <c r="D70" i="3" s="1"/>
  <c r="D66" i="3" s="1"/>
  <c r="F71" i="3"/>
  <c r="F70" i="3" s="1"/>
  <c r="F66" i="3" s="1"/>
  <c r="G71" i="3"/>
  <c r="J71" i="3" s="1"/>
  <c r="D79" i="3"/>
  <c r="D78" i="3" s="1"/>
  <c r="F79" i="3"/>
  <c r="F78" i="3" s="1"/>
  <c r="G79" i="3"/>
  <c r="J79" i="3" s="1"/>
  <c r="H80" i="3"/>
  <c r="D87" i="3"/>
  <c r="D86" i="3" s="1"/>
  <c r="F87" i="3"/>
  <c r="F86" i="3" s="1"/>
  <c r="F82" i="3" s="1"/>
  <c r="G87" i="3"/>
  <c r="J87" i="3" s="1"/>
  <c r="H88" i="3"/>
  <c r="D95" i="3"/>
  <c r="D94" i="3" s="1"/>
  <c r="F95" i="3"/>
  <c r="F94" i="3" s="1"/>
  <c r="G95" i="3"/>
  <c r="J95" i="3" s="1"/>
  <c r="H96" i="3"/>
  <c r="H102" i="3"/>
  <c r="D104" i="3"/>
  <c r="F104" i="3"/>
  <c r="G104" i="3"/>
  <c r="J104" i="3" s="1"/>
  <c r="H105" i="3"/>
  <c r="H106" i="3"/>
  <c r="D107" i="3"/>
  <c r="F107" i="3"/>
  <c r="G107" i="3"/>
  <c r="J107" i="3" s="1"/>
  <c r="H109" i="3"/>
  <c r="H110" i="3"/>
  <c r="D112" i="3"/>
  <c r="D111" i="3" s="1"/>
  <c r="F112" i="3"/>
  <c r="F111" i="3" s="1"/>
  <c r="G112" i="3"/>
  <c r="J112" i="3" s="1"/>
  <c r="H113" i="3"/>
  <c r="D120" i="3"/>
  <c r="D119" i="3" s="1"/>
  <c r="F120" i="3"/>
  <c r="F119" i="3" s="1"/>
  <c r="G120" i="3"/>
  <c r="J120" i="3" s="1"/>
  <c r="H121" i="3"/>
  <c r="D130" i="3"/>
  <c r="I130" i="3" s="1"/>
  <c r="D132" i="3"/>
  <c r="F132" i="3"/>
  <c r="F124" i="3" s="1"/>
  <c r="D133" i="3"/>
  <c r="F133" i="3"/>
  <c r="G133" i="3"/>
  <c r="D135" i="3"/>
  <c r="F135" i="3"/>
  <c r="G135" i="3"/>
  <c r="D143" i="3"/>
  <c r="D142" i="3" s="1"/>
  <c r="F142" i="3"/>
  <c r="G143" i="3"/>
  <c r="J143" i="3" s="1"/>
  <c r="H144" i="3"/>
  <c r="D163" i="3"/>
  <c r="D162" i="3" s="1"/>
  <c r="F163" i="3"/>
  <c r="F162" i="3" s="1"/>
  <c r="G163" i="3"/>
  <c r="J163" i="3" s="1"/>
  <c r="H164" i="3"/>
  <c r="H165" i="3"/>
  <c r="D186" i="3"/>
  <c r="D185" i="3" s="1"/>
  <c r="F186" i="3"/>
  <c r="F185" i="3" s="1"/>
  <c r="F182" i="3" s="1"/>
  <c r="G186" i="3"/>
  <c r="J186" i="3" s="1"/>
  <c r="H187" i="3"/>
  <c r="H192" i="3"/>
  <c r="D195" i="3"/>
  <c r="D194" i="3" s="1"/>
  <c r="F195" i="3"/>
  <c r="F194" i="3" s="1"/>
  <c r="G195" i="3"/>
  <c r="J195" i="3" s="1"/>
  <c r="H196" i="3"/>
  <c r="H197" i="3"/>
  <c r="F202" i="3"/>
  <c r="F201" i="3" s="1"/>
  <c r="G202" i="3"/>
  <c r="J202" i="3" s="1"/>
  <c r="H203" i="3"/>
  <c r="H204" i="3"/>
  <c r="D209" i="3"/>
  <c r="F209" i="3"/>
  <c r="G209" i="3"/>
  <c r="J209" i="3" s="1"/>
  <c r="D216" i="3"/>
  <c r="D215" i="3" s="1"/>
  <c r="F216" i="3"/>
  <c r="F215" i="3" s="1"/>
  <c r="G216" i="3"/>
  <c r="J216" i="3" s="1"/>
  <c r="H217" i="3"/>
  <c r="D223" i="3"/>
  <c r="D222" i="3" s="1"/>
  <c r="F223" i="3"/>
  <c r="F222" i="3" s="1"/>
  <c r="G223" i="3"/>
  <c r="J223" i="3" s="1"/>
  <c r="H224" i="3"/>
  <c r="D236" i="3"/>
  <c r="D235" i="3" s="1"/>
  <c r="F236" i="3"/>
  <c r="F235" i="3" s="1"/>
  <c r="F227" i="3" s="1"/>
  <c r="G236" i="3"/>
  <c r="H237" i="3"/>
  <c r="J237" i="3" s="1"/>
  <c r="D249" i="3"/>
  <c r="F249" i="3"/>
  <c r="F248" i="3" s="1"/>
  <c r="G249" i="3"/>
  <c r="G248" i="3" s="1"/>
  <c r="D265" i="3"/>
  <c r="D264" i="3" s="1"/>
  <c r="D268" i="3"/>
  <c r="D267" i="3" s="1"/>
  <c r="F268" i="3"/>
  <c r="F267" i="3" s="1"/>
  <c r="G268" i="3"/>
  <c r="G285" i="3"/>
  <c r="H286" i="3"/>
  <c r="D297" i="3"/>
  <c r="D294" i="3" s="1"/>
  <c r="F297" i="3"/>
  <c r="F294" i="3" s="1"/>
  <c r="G297" i="3"/>
  <c r="G294" i="3" s="1"/>
  <c r="D300" i="3"/>
  <c r="D299" i="3" s="1"/>
  <c r="F300" i="3"/>
  <c r="F299" i="3" s="1"/>
  <c r="G300" i="3"/>
  <c r="H301" i="3"/>
  <c r="J301" i="3" s="1"/>
  <c r="D312" i="3"/>
  <c r="D311" i="3" s="1"/>
  <c r="F312" i="3"/>
  <c r="F311" i="3" s="1"/>
  <c r="G312" i="3"/>
  <c r="D315" i="3"/>
  <c r="F315" i="3"/>
  <c r="G315" i="3"/>
  <c r="D323" i="3"/>
  <c r="D322" i="3" s="1"/>
  <c r="D330" i="3"/>
  <c r="D329" i="3" s="1"/>
  <c r="F330" i="3"/>
  <c r="F329" i="3" s="1"/>
  <c r="G330" i="3"/>
  <c r="H331" i="3"/>
  <c r="J331" i="3" s="1"/>
  <c r="D338" i="3"/>
  <c r="F338" i="3"/>
  <c r="G338" i="3"/>
  <c r="H339" i="3"/>
  <c r="J339" i="3" s="1"/>
  <c r="D340" i="3"/>
  <c r="D349" i="3"/>
  <c r="D348" i="3" s="1"/>
  <c r="F349" i="3"/>
  <c r="F348" i="3" s="1"/>
  <c r="G348" i="3"/>
  <c r="H350" i="3"/>
  <c r="D357" i="3"/>
  <c r="D356" i="3" s="1"/>
  <c r="D352" i="3" s="1"/>
  <c r="D351" i="3" s="1"/>
  <c r="F357" i="3"/>
  <c r="F356" i="3" s="1"/>
  <c r="G357" i="3"/>
  <c r="H358" i="3"/>
  <c r="J358" i="3" s="1"/>
  <c r="D365" i="3"/>
  <c r="D364" i="3" s="1"/>
  <c r="F365" i="3"/>
  <c r="F364" i="3" s="1"/>
  <c r="D653" i="3" s="1"/>
  <c r="D648" i="3" s="1"/>
  <c r="D661" i="3" s="1"/>
  <c r="G365" i="3"/>
  <c r="H366" i="3"/>
  <c r="J366" i="3" s="1"/>
  <c r="D373" i="3"/>
  <c r="F373" i="3"/>
  <c r="G373" i="3"/>
  <c r="D376" i="3"/>
  <c r="G376" i="3"/>
  <c r="H377" i="3"/>
  <c r="J377" i="3" s="1"/>
  <c r="D386" i="3"/>
  <c r="D385" i="3" s="1"/>
  <c r="F386" i="3"/>
  <c r="F385" i="3" s="1"/>
  <c r="G386" i="3"/>
  <c r="G385" i="3" s="1"/>
  <c r="D401" i="3"/>
  <c r="D400" i="3" s="1"/>
  <c r="D397" i="3" s="1"/>
  <c r="F401" i="3"/>
  <c r="F400" i="3" s="1"/>
  <c r="G401" i="3"/>
  <c r="H402" i="3"/>
  <c r="J402" i="3" s="1"/>
  <c r="D407" i="3"/>
  <c r="D406" i="3" s="1"/>
  <c r="F407" i="3"/>
  <c r="F406" i="3" s="1"/>
  <c r="G407" i="3"/>
  <c r="H408" i="3"/>
  <c r="J408" i="3" s="1"/>
  <c r="D415" i="3"/>
  <c r="D414" i="3" s="1"/>
  <c r="F415" i="3"/>
  <c r="F414" i="3" s="1"/>
  <c r="G415" i="3"/>
  <c r="H416" i="3"/>
  <c r="J416" i="3" s="1"/>
  <c r="F418" i="3"/>
  <c r="F417" i="3" s="1"/>
  <c r="G418" i="3"/>
  <c r="D423" i="3"/>
  <c r="D422" i="3" s="1"/>
  <c r="D418" i="3" s="1"/>
  <c r="F423" i="3"/>
  <c r="F422" i="3" s="1"/>
  <c r="G423" i="3"/>
  <c r="H424" i="3"/>
  <c r="D430" i="3"/>
  <c r="D429" i="3" s="1"/>
  <c r="F430" i="3"/>
  <c r="F429" i="3" s="1"/>
  <c r="G430" i="3"/>
  <c r="H431" i="3"/>
  <c r="J431" i="3" s="1"/>
  <c r="D439" i="3"/>
  <c r="D438" i="3" s="1"/>
  <c r="D435" i="3" s="1"/>
  <c r="F439" i="3"/>
  <c r="F438" i="3" s="1"/>
  <c r="G439" i="3"/>
  <c r="H440" i="3"/>
  <c r="J440" i="3" s="1"/>
  <c r="D448" i="3"/>
  <c r="D447" i="3" s="1"/>
  <c r="D442" i="3" s="1"/>
  <c r="F448" i="3"/>
  <c r="F447" i="3" s="1"/>
  <c r="G448" i="3"/>
  <c r="H449" i="3"/>
  <c r="J449" i="3" s="1"/>
  <c r="D454" i="3"/>
  <c r="D453" i="3" s="1"/>
  <c r="F454" i="3"/>
  <c r="F453" i="3" s="1"/>
  <c r="F452" i="3" s="1"/>
  <c r="G454" i="3"/>
  <c r="G453" i="3" s="1"/>
  <c r="G452" i="3" s="1"/>
  <c r="D461" i="3"/>
  <c r="D460" i="3" s="1"/>
  <c r="F461" i="3"/>
  <c r="F460" i="3" s="1"/>
  <c r="G461" i="3"/>
  <c r="H462" i="3"/>
  <c r="J462" i="3" s="1"/>
  <c r="D467" i="3"/>
  <c r="F467" i="3"/>
  <c r="G467" i="3"/>
  <c r="H468" i="3"/>
  <c r="J468" i="3" s="1"/>
  <c r="D469" i="3"/>
  <c r="F469" i="3"/>
  <c r="G469" i="3"/>
  <c r="H470" i="3"/>
  <c r="J470" i="3" s="1"/>
  <c r="D478" i="3"/>
  <c r="F478" i="3"/>
  <c r="G478" i="3"/>
  <c r="H479" i="3"/>
  <c r="J479" i="3" s="1"/>
  <c r="D480" i="3"/>
  <c r="F480" i="3"/>
  <c r="G480" i="3"/>
  <c r="D487" i="3"/>
  <c r="D486" i="3" s="1"/>
  <c r="D484" i="3" s="1"/>
  <c r="F487" i="3"/>
  <c r="F486" i="3" s="1"/>
  <c r="G487" i="3"/>
  <c r="G486" i="3" s="1"/>
  <c r="D495" i="3"/>
  <c r="F495" i="3"/>
  <c r="G495" i="3"/>
  <c r="H496" i="3"/>
  <c r="J496" i="3" s="1"/>
  <c r="D497" i="3"/>
  <c r="F497" i="3"/>
  <c r="G497" i="3"/>
  <c r="D503" i="3"/>
  <c r="D502" i="3" s="1"/>
  <c r="F503" i="3"/>
  <c r="F502" i="3" s="1"/>
  <c r="G503" i="3"/>
  <c r="H504" i="3"/>
  <c r="J504" i="3" s="1"/>
  <c r="D510" i="3"/>
  <c r="D509" i="3" s="1"/>
  <c r="F510" i="3"/>
  <c r="F509" i="3" s="1"/>
  <c r="G510" i="3"/>
  <c r="H511" i="3"/>
  <c r="J511" i="3" s="1"/>
  <c r="D516" i="3"/>
  <c r="D515" i="3" s="1"/>
  <c r="F516" i="3"/>
  <c r="F515" i="3" s="1"/>
  <c r="G516" i="3"/>
  <c r="H517" i="3"/>
  <c r="J517" i="3" s="1"/>
  <c r="H524" i="3"/>
  <c r="J524" i="3" s="1"/>
  <c r="D526" i="3"/>
  <c r="F526" i="3"/>
  <c r="G526" i="3"/>
  <c r="H527" i="3"/>
  <c r="J527" i="3" s="1"/>
  <c r="D536" i="3"/>
  <c r="F536" i="3"/>
  <c r="G536" i="3"/>
  <c r="H537" i="3"/>
  <c r="J537" i="3" s="1"/>
  <c r="D538" i="3"/>
  <c r="F538" i="3"/>
  <c r="G538" i="3"/>
  <c r="D545" i="3"/>
  <c r="F545" i="3"/>
  <c r="F544" i="3" s="1"/>
  <c r="G545" i="3"/>
  <c r="H546" i="3"/>
  <c r="J546" i="3" s="1"/>
  <c r="D552" i="3"/>
  <c r="D551" i="3" s="1"/>
  <c r="D548" i="3" s="1"/>
  <c r="F552" i="3"/>
  <c r="F551" i="3" s="1"/>
  <c r="F548" i="3" s="1"/>
  <c r="G552" i="3"/>
  <c r="H553" i="3"/>
  <c r="J553" i="3" s="1"/>
  <c r="D559" i="3"/>
  <c r="D558" i="3" s="1"/>
  <c r="D555" i="3" s="1"/>
  <c r="F559" i="3"/>
  <c r="F558" i="3" s="1"/>
  <c r="G559" i="3"/>
  <c r="H560" i="3"/>
  <c r="J560" i="3" s="1"/>
  <c r="D570" i="3"/>
  <c r="D569" i="3" s="1"/>
  <c r="D572" i="3"/>
  <c r="F572" i="3"/>
  <c r="G572" i="3"/>
  <c r="H574" i="3"/>
  <c r="J574" i="3" s="1"/>
  <c r="D583" i="3"/>
  <c r="D582" i="3" s="1"/>
  <c r="D579" i="3" s="1"/>
  <c r="F583" i="3"/>
  <c r="F582" i="3" s="1"/>
  <c r="F580" i="3" s="1"/>
  <c r="E225" i="3" l="1"/>
  <c r="G132" i="3"/>
  <c r="J132" i="3" s="1"/>
  <c r="J133" i="3"/>
  <c r="F255" i="3"/>
  <c r="I129" i="3"/>
  <c r="J129" i="3"/>
  <c r="E154" i="3"/>
  <c r="E153" i="3" s="1"/>
  <c r="E580" i="3"/>
  <c r="E579" i="3" s="1"/>
  <c r="J582" i="3"/>
  <c r="E302" i="3"/>
  <c r="J302" i="3" s="1"/>
  <c r="J303" i="3"/>
  <c r="E562" i="3"/>
  <c r="E360" i="3"/>
  <c r="E359" i="3" s="1"/>
  <c r="E32" i="2"/>
  <c r="F13" i="1" s="1"/>
  <c r="F15" i="1" s="1"/>
  <c r="F16" i="1" s="1"/>
  <c r="F25" i="1" s="1"/>
  <c r="H478" i="3"/>
  <c r="J478" i="3" s="1"/>
  <c r="E490" i="3"/>
  <c r="E489" i="3" s="1"/>
  <c r="J489" i="3" s="1"/>
  <c r="H469" i="3"/>
  <c r="J469" i="3" s="1"/>
  <c r="E38" i="3"/>
  <c r="E37" i="3" s="1"/>
  <c r="I526" i="3"/>
  <c r="H299" i="3"/>
  <c r="J299" i="3" s="1"/>
  <c r="H536" i="3"/>
  <c r="J536" i="3" s="1"/>
  <c r="H480" i="3"/>
  <c r="J480" i="3" s="1"/>
  <c r="H467" i="3"/>
  <c r="J467" i="3" s="1"/>
  <c r="I338" i="3"/>
  <c r="H111" i="3"/>
  <c r="I50" i="3"/>
  <c r="H50" i="3"/>
  <c r="H349" i="3"/>
  <c r="I107" i="3"/>
  <c r="I536" i="3"/>
  <c r="I480" i="3"/>
  <c r="I467" i="3"/>
  <c r="H107" i="3"/>
  <c r="I56" i="3"/>
  <c r="G32" i="2"/>
  <c r="F32" i="2"/>
  <c r="H523" i="3"/>
  <c r="J523" i="3" s="1"/>
  <c r="I209" i="3"/>
  <c r="H32" i="3"/>
  <c r="H552" i="3"/>
  <c r="J552" i="3" s="1"/>
  <c r="F522" i="3"/>
  <c r="I279" i="3"/>
  <c r="H163" i="3"/>
  <c r="H216" i="3"/>
  <c r="H46" i="3"/>
  <c r="H279" i="3"/>
  <c r="J279" i="3" s="1"/>
  <c r="D522" i="3"/>
  <c r="D519" i="3" s="1"/>
  <c r="D518" i="3" s="1"/>
  <c r="I478" i="3"/>
  <c r="I376" i="3"/>
  <c r="H376" i="3"/>
  <c r="J376" i="3" s="1"/>
  <c r="H407" i="3"/>
  <c r="J407" i="3" s="1"/>
  <c r="I373" i="3"/>
  <c r="H330" i="3"/>
  <c r="J330" i="3" s="1"/>
  <c r="H17" i="3"/>
  <c r="H516" i="3"/>
  <c r="J516" i="3" s="1"/>
  <c r="H448" i="3"/>
  <c r="J448" i="3" s="1"/>
  <c r="H186" i="3"/>
  <c r="I104" i="3"/>
  <c r="I572" i="3"/>
  <c r="H503" i="3"/>
  <c r="J503" i="3" s="1"/>
  <c r="I495" i="3"/>
  <c r="I469" i="3"/>
  <c r="H223" i="3"/>
  <c r="I133" i="3"/>
  <c r="H120" i="3"/>
  <c r="H87" i="3"/>
  <c r="I46" i="3"/>
  <c r="G582" i="3"/>
  <c r="I583" i="3"/>
  <c r="G558" i="3"/>
  <c r="I559" i="3"/>
  <c r="G551" i="3"/>
  <c r="I552" i="3"/>
  <c r="G544" i="3"/>
  <c r="I545" i="3"/>
  <c r="G515" i="3"/>
  <c r="I515" i="3" s="1"/>
  <c r="I516" i="3"/>
  <c r="G509" i="3"/>
  <c r="I509" i="3" s="1"/>
  <c r="I510" i="3"/>
  <c r="G502" i="3"/>
  <c r="I502" i="3" s="1"/>
  <c r="I503" i="3"/>
  <c r="G460" i="3"/>
  <c r="I460" i="3" s="1"/>
  <c r="I461" i="3"/>
  <c r="G447" i="3"/>
  <c r="I448" i="3"/>
  <c r="G438" i="3"/>
  <c r="I439" i="3"/>
  <c r="G429" i="3"/>
  <c r="I429" i="3" s="1"/>
  <c r="I430" i="3"/>
  <c r="G422" i="3"/>
  <c r="I422" i="3" s="1"/>
  <c r="I423" i="3"/>
  <c r="G417" i="3"/>
  <c r="I418" i="3"/>
  <c r="G414" i="3"/>
  <c r="I414" i="3" s="1"/>
  <c r="I415" i="3"/>
  <c r="G406" i="3"/>
  <c r="I406" i="3" s="1"/>
  <c r="I407" i="3"/>
  <c r="G400" i="3"/>
  <c r="I401" i="3"/>
  <c r="G364" i="3"/>
  <c r="I364" i="3" s="1"/>
  <c r="I365" i="3"/>
  <c r="G356" i="3"/>
  <c r="I357" i="3"/>
  <c r="G329" i="3"/>
  <c r="I329" i="3" s="1"/>
  <c r="I330" i="3"/>
  <c r="G311" i="3"/>
  <c r="I312" i="3"/>
  <c r="G299" i="3"/>
  <c r="I299" i="3" s="1"/>
  <c r="I300" i="3"/>
  <c r="G273" i="3"/>
  <c r="I273" i="3" s="1"/>
  <c r="I285" i="3"/>
  <c r="I249" i="3"/>
  <c r="G235" i="3"/>
  <c r="I236" i="3"/>
  <c r="G222" i="3"/>
  <c r="J222" i="3" s="1"/>
  <c r="I223" i="3"/>
  <c r="G215" i="3"/>
  <c r="I216" i="3"/>
  <c r="G201" i="3"/>
  <c r="I202" i="3"/>
  <c r="G194" i="3"/>
  <c r="I195" i="3"/>
  <c r="G185" i="3"/>
  <c r="G182" i="3" s="1"/>
  <c r="I186" i="3"/>
  <c r="G162" i="3"/>
  <c r="G156" i="3" s="1"/>
  <c r="J156" i="3" s="1"/>
  <c r="I163" i="3"/>
  <c r="G142" i="3"/>
  <c r="J142" i="3" s="1"/>
  <c r="I143" i="3"/>
  <c r="G124" i="3"/>
  <c r="I132" i="3"/>
  <c r="G119" i="3"/>
  <c r="J119" i="3" s="1"/>
  <c r="I120" i="3"/>
  <c r="G111" i="3"/>
  <c r="I112" i="3"/>
  <c r="G94" i="3"/>
  <c r="I95" i="3"/>
  <c r="G86" i="3"/>
  <c r="I87" i="3"/>
  <c r="G78" i="3"/>
  <c r="J78" i="3" s="1"/>
  <c r="I79" i="3"/>
  <c r="G70" i="3"/>
  <c r="J70" i="3" s="1"/>
  <c r="I71" i="3"/>
  <c r="G31" i="3"/>
  <c r="I32" i="3"/>
  <c r="G22" i="3"/>
  <c r="I23" i="3"/>
  <c r="G16" i="3"/>
  <c r="J16" i="3" s="1"/>
  <c r="I17" i="3"/>
  <c r="I523" i="3"/>
  <c r="I570" i="3"/>
  <c r="I388" i="3"/>
  <c r="I265" i="3"/>
  <c r="G267" i="3"/>
  <c r="I268" i="3"/>
  <c r="H104" i="3"/>
  <c r="F103" i="3"/>
  <c r="H56" i="3"/>
  <c r="H495" i="3"/>
  <c r="J495" i="3" s="1"/>
  <c r="H415" i="3"/>
  <c r="J415" i="3" s="1"/>
  <c r="H559" i="3"/>
  <c r="J559" i="3" s="1"/>
  <c r="H526" i="3"/>
  <c r="J526" i="3" s="1"/>
  <c r="H430" i="3"/>
  <c r="J430" i="3" s="1"/>
  <c r="H338" i="3"/>
  <c r="J338" i="3" s="1"/>
  <c r="H249" i="3"/>
  <c r="J249" i="3" s="1"/>
  <c r="H236" i="3"/>
  <c r="J236" i="3" s="1"/>
  <c r="H143" i="3"/>
  <c r="H510" i="3"/>
  <c r="J510" i="3" s="1"/>
  <c r="G466" i="3"/>
  <c r="H423" i="3"/>
  <c r="H401" i="3"/>
  <c r="J401" i="3" s="1"/>
  <c r="H300" i="3"/>
  <c r="J300" i="3" s="1"/>
  <c r="H195" i="3"/>
  <c r="H112" i="3"/>
  <c r="H79" i="3"/>
  <c r="H23" i="3"/>
  <c r="H545" i="3"/>
  <c r="J545" i="3" s="1"/>
  <c r="F466" i="3"/>
  <c r="F465" i="3" s="1"/>
  <c r="H285" i="3"/>
  <c r="H202" i="3"/>
  <c r="H95" i="3"/>
  <c r="H573" i="3"/>
  <c r="J573" i="3" s="1"/>
  <c r="G522" i="3"/>
  <c r="D466" i="3"/>
  <c r="H461" i="3"/>
  <c r="J461" i="3" s="1"/>
  <c r="H439" i="3"/>
  <c r="J439" i="3" s="1"/>
  <c r="H422" i="3"/>
  <c r="H365" i="3"/>
  <c r="J365" i="3" s="1"/>
  <c r="H357" i="3"/>
  <c r="J357" i="3" s="1"/>
  <c r="F579" i="3"/>
  <c r="F578" i="3" s="1"/>
  <c r="F577" i="3" s="1"/>
  <c r="H580" i="3"/>
  <c r="D483" i="3"/>
  <c r="D482" i="3" s="1"/>
  <c r="G451" i="3"/>
  <c r="G450" i="3" s="1"/>
  <c r="F451" i="3"/>
  <c r="F450" i="3" s="1"/>
  <c r="G208" i="3"/>
  <c r="J208" i="3" s="1"/>
  <c r="F208" i="3"/>
  <c r="H209" i="3"/>
  <c r="D208" i="3"/>
  <c r="D207" i="3" s="1"/>
  <c r="D45" i="3"/>
  <c r="D544" i="3"/>
  <c r="H544" i="3" s="1"/>
  <c r="J544" i="3" s="1"/>
  <c r="D541" i="3"/>
  <c r="D540" i="3" s="1"/>
  <c r="D255" i="3"/>
  <c r="G264" i="3"/>
  <c r="I264" i="3" s="1"/>
  <c r="H570" i="3"/>
  <c r="J570" i="3" s="1"/>
  <c r="F569" i="3"/>
  <c r="G569" i="3"/>
  <c r="I569" i="3" s="1"/>
  <c r="D578" i="3"/>
  <c r="H572" i="3"/>
  <c r="J572" i="3" s="1"/>
  <c r="D564" i="3"/>
  <c r="F556" i="3"/>
  <c r="H558" i="3"/>
  <c r="J558" i="3" s="1"/>
  <c r="D554" i="3"/>
  <c r="H551" i="3"/>
  <c r="J551" i="3" s="1"/>
  <c r="D547" i="3"/>
  <c r="F542" i="3"/>
  <c r="G535" i="3"/>
  <c r="F535" i="3"/>
  <c r="D535" i="3"/>
  <c r="F514" i="3"/>
  <c r="H515" i="3"/>
  <c r="J515" i="3" s="1"/>
  <c r="D514" i="3"/>
  <c r="F507" i="3"/>
  <c r="H509" i="3"/>
  <c r="J509" i="3" s="1"/>
  <c r="D507" i="3"/>
  <c r="F501" i="3"/>
  <c r="H502" i="3"/>
  <c r="J502" i="3" s="1"/>
  <c r="D501" i="3"/>
  <c r="G494" i="3"/>
  <c r="F494" i="3"/>
  <c r="D494" i="3"/>
  <c r="G477" i="3"/>
  <c r="F477" i="3"/>
  <c r="D477" i="3"/>
  <c r="G457" i="3"/>
  <c r="F457" i="3"/>
  <c r="F458" i="3"/>
  <c r="H460" i="3"/>
  <c r="J460" i="3" s="1"/>
  <c r="D457" i="3"/>
  <c r="D456" i="3" s="1"/>
  <c r="D452" i="3"/>
  <c r="F443" i="3"/>
  <c r="H447" i="3"/>
  <c r="J447" i="3" s="1"/>
  <c r="D441" i="3"/>
  <c r="F436" i="3"/>
  <c r="H438" i="3"/>
  <c r="J438" i="3" s="1"/>
  <c r="D434" i="3"/>
  <c r="G428" i="3"/>
  <c r="F428" i="3"/>
  <c r="H429" i="3"/>
  <c r="J429" i="3" s="1"/>
  <c r="D428" i="3"/>
  <c r="D417" i="3"/>
  <c r="H417" i="3" s="1"/>
  <c r="H418" i="3"/>
  <c r="F411" i="3"/>
  <c r="H411" i="3" s="1"/>
  <c r="J411" i="3" s="1"/>
  <c r="H414" i="3"/>
  <c r="J414" i="3" s="1"/>
  <c r="D410" i="3"/>
  <c r="D409" i="3" s="1"/>
  <c r="F405" i="3"/>
  <c r="H406" i="3"/>
  <c r="J406" i="3" s="1"/>
  <c r="D405" i="3"/>
  <c r="D404" i="3" s="1"/>
  <c r="D403" i="3" s="1"/>
  <c r="F398" i="3"/>
  <c r="H400" i="3"/>
  <c r="J400" i="3" s="1"/>
  <c r="D396" i="3"/>
  <c r="F379" i="3"/>
  <c r="D379" i="3"/>
  <c r="G372" i="3"/>
  <c r="F372" i="3"/>
  <c r="F368" i="3" s="1"/>
  <c r="D372" i="3"/>
  <c r="F363" i="3"/>
  <c r="H364" i="3"/>
  <c r="J364" i="3" s="1"/>
  <c r="D363" i="3"/>
  <c r="F353" i="3"/>
  <c r="H356" i="3"/>
  <c r="J356" i="3" s="1"/>
  <c r="G343" i="3"/>
  <c r="F343" i="3"/>
  <c r="H348" i="3"/>
  <c r="D343" i="3"/>
  <c r="D342" i="3" s="1"/>
  <c r="G337" i="3"/>
  <c r="F337" i="3"/>
  <c r="D337" i="3"/>
  <c r="F323" i="3"/>
  <c r="F324" i="3"/>
  <c r="H329" i="3"/>
  <c r="J329" i="3" s="1"/>
  <c r="G314" i="3"/>
  <c r="F314" i="3"/>
  <c r="F305" i="3" s="1"/>
  <c r="F304" i="3" s="1"/>
  <c r="D314" i="3"/>
  <c r="F289" i="3"/>
  <c r="D289" i="3"/>
  <c r="D288" i="3" s="1"/>
  <c r="F254" i="3"/>
  <c r="F244" i="3"/>
  <c r="F220" i="3"/>
  <c r="H222" i="3"/>
  <c r="D219" i="3"/>
  <c r="D218" i="3" s="1"/>
  <c r="F214" i="3"/>
  <c r="H215" i="3"/>
  <c r="D213" i="3"/>
  <c r="D212" i="3" s="1"/>
  <c r="D214" i="3"/>
  <c r="F198" i="3"/>
  <c r="F200" i="3"/>
  <c r="D199" i="3"/>
  <c r="D201" i="3"/>
  <c r="F190" i="3"/>
  <c r="H194" i="3"/>
  <c r="D190" i="3"/>
  <c r="D189" i="3" s="1"/>
  <c r="H185" i="3"/>
  <c r="D183" i="3"/>
  <c r="F155" i="3"/>
  <c r="F156" i="3"/>
  <c r="H162" i="3"/>
  <c r="D155" i="3"/>
  <c r="D156" i="3"/>
  <c r="F139" i="3"/>
  <c r="H142" i="3"/>
  <c r="D138" i="3"/>
  <c r="D137" i="3" s="1"/>
  <c r="F123" i="3"/>
  <c r="D124" i="3"/>
  <c r="F116" i="3"/>
  <c r="H119" i="3"/>
  <c r="D115" i="3"/>
  <c r="D114" i="3" s="1"/>
  <c r="G103" i="3"/>
  <c r="J103" i="3" s="1"/>
  <c r="D103" i="3"/>
  <c r="F91" i="3"/>
  <c r="H94" i="3"/>
  <c r="D90" i="3"/>
  <c r="H86" i="3"/>
  <c r="D82" i="3"/>
  <c r="I82" i="3" s="1"/>
  <c r="F75" i="3"/>
  <c r="H78" i="3"/>
  <c r="D74" i="3"/>
  <c r="G45" i="3"/>
  <c r="J45" i="3" s="1"/>
  <c r="F45" i="3"/>
  <c r="F30" i="3"/>
  <c r="H31" i="3"/>
  <c r="D29" i="3"/>
  <c r="D30" i="3"/>
  <c r="F21" i="3"/>
  <c r="H22" i="3"/>
  <c r="D20" i="3"/>
  <c r="D19" i="3" s="1"/>
  <c r="D21" i="3"/>
  <c r="H16" i="3"/>
  <c r="D12" i="3"/>
  <c r="D11" i="3" s="1"/>
  <c r="G411" i="3" l="1"/>
  <c r="I411" i="3" s="1"/>
  <c r="J580" i="3"/>
  <c r="I235" i="3"/>
  <c r="G227" i="3"/>
  <c r="I22" i="3"/>
  <c r="J22" i="3"/>
  <c r="I31" i="3"/>
  <c r="J31" i="3"/>
  <c r="I86" i="3"/>
  <c r="J86" i="3"/>
  <c r="G90" i="3"/>
  <c r="J90" i="3" s="1"/>
  <c r="J94" i="3"/>
  <c r="I111" i="3"/>
  <c r="J111" i="3"/>
  <c r="I311" i="3"/>
  <c r="G304" i="3"/>
  <c r="E578" i="3"/>
  <c r="J579" i="3"/>
  <c r="G123" i="3"/>
  <c r="J123" i="3" s="1"/>
  <c r="J124" i="3"/>
  <c r="G198" i="3"/>
  <c r="J198" i="3" s="1"/>
  <c r="J201" i="3"/>
  <c r="I185" i="3"/>
  <c r="J185" i="3"/>
  <c r="I162" i="3"/>
  <c r="J162" i="3"/>
  <c r="I215" i="3"/>
  <c r="J215" i="3"/>
  <c r="I194" i="3"/>
  <c r="J194" i="3"/>
  <c r="G507" i="3"/>
  <c r="G506" i="3" s="1"/>
  <c r="G226" i="3"/>
  <c r="G30" i="3"/>
  <c r="G200" i="3"/>
  <c r="I45" i="3"/>
  <c r="G155" i="3"/>
  <c r="G272" i="3"/>
  <c r="H522" i="3"/>
  <c r="J522" i="3" s="1"/>
  <c r="G214" i="3"/>
  <c r="F520" i="3"/>
  <c r="F519" i="3" s="1"/>
  <c r="G190" i="3"/>
  <c r="D206" i="3"/>
  <c r="D205" i="3" s="1"/>
  <c r="G244" i="3"/>
  <c r="G501" i="3"/>
  <c r="G21" i="3"/>
  <c r="G514" i="3"/>
  <c r="G513" i="3" s="1"/>
  <c r="G363" i="3"/>
  <c r="I363" i="3" s="1"/>
  <c r="G323" i="3"/>
  <c r="I323" i="3" s="1"/>
  <c r="G289" i="3"/>
  <c r="I289" i="3" s="1"/>
  <c r="G405" i="3"/>
  <c r="I405" i="3" s="1"/>
  <c r="D10" i="3"/>
  <c r="I103" i="3"/>
  <c r="I156" i="3"/>
  <c r="I314" i="3"/>
  <c r="I337" i="3"/>
  <c r="G333" i="3"/>
  <c r="I343" i="3"/>
  <c r="G368" i="3"/>
  <c r="I372" i="3"/>
  <c r="I428" i="3"/>
  <c r="I457" i="3"/>
  <c r="I477" i="3"/>
  <c r="I494" i="3"/>
  <c r="I535" i="3"/>
  <c r="I208" i="3"/>
  <c r="I522" i="3"/>
  <c r="G519" i="3"/>
  <c r="I519" i="3" s="1"/>
  <c r="G465" i="3"/>
  <c r="G464" i="3" s="1"/>
  <c r="I466" i="3"/>
  <c r="I267" i="3"/>
  <c r="G255" i="3"/>
  <c r="I255" i="3" s="1"/>
  <c r="I16" i="3"/>
  <c r="G12" i="3"/>
  <c r="I70" i="3"/>
  <c r="G66" i="3"/>
  <c r="I78" i="3"/>
  <c r="G74" i="3"/>
  <c r="I94" i="3"/>
  <c r="I119" i="3"/>
  <c r="G115" i="3"/>
  <c r="I124" i="3"/>
  <c r="I142" i="3"/>
  <c r="G138" i="3"/>
  <c r="I201" i="3"/>
  <c r="I222" i="3"/>
  <c r="G219" i="3"/>
  <c r="I356" i="3"/>
  <c r="G352" i="3"/>
  <c r="I352" i="3" s="1"/>
  <c r="I400" i="3"/>
  <c r="G397" i="3"/>
  <c r="I397" i="3" s="1"/>
  <c r="I417" i="3"/>
  <c r="I438" i="3"/>
  <c r="G435" i="3"/>
  <c r="I435" i="3" s="1"/>
  <c r="I447" i="3"/>
  <c r="G442" i="3"/>
  <c r="I442" i="3" s="1"/>
  <c r="I544" i="3"/>
  <c r="G541" i="3"/>
  <c r="I541" i="3" s="1"/>
  <c r="I551" i="3"/>
  <c r="G548" i="3"/>
  <c r="I548" i="3" s="1"/>
  <c r="I558" i="3"/>
  <c r="G555" i="3"/>
  <c r="I555" i="3" s="1"/>
  <c r="G580" i="3"/>
  <c r="I582" i="3"/>
  <c r="H466" i="3"/>
  <c r="J466" i="3" s="1"/>
  <c r="D465" i="3"/>
  <c r="D464" i="3" s="1"/>
  <c r="D463" i="3" s="1"/>
  <c r="F199" i="3"/>
  <c r="H199" i="3" s="1"/>
  <c r="G199" i="3"/>
  <c r="H324" i="3"/>
  <c r="J324" i="3" s="1"/>
  <c r="D427" i="3"/>
  <c r="D426" i="3" s="1"/>
  <c r="D425" i="3" s="1"/>
  <c r="H428" i="3"/>
  <c r="J428" i="3" s="1"/>
  <c r="H501" i="3"/>
  <c r="J501" i="3" s="1"/>
  <c r="D506" i="3"/>
  <c r="D505" i="3" s="1"/>
  <c r="H507" i="3"/>
  <c r="J507" i="3" s="1"/>
  <c r="D513" i="3"/>
  <c r="D512" i="3" s="1"/>
  <c r="H514" i="3"/>
  <c r="J514" i="3" s="1"/>
  <c r="F207" i="3"/>
  <c r="H208" i="3"/>
  <c r="G207" i="3"/>
  <c r="F303" i="3"/>
  <c r="F302" i="3" s="1"/>
  <c r="G303" i="3"/>
  <c r="D182" i="3"/>
  <c r="D181" i="3" s="1"/>
  <c r="D304" i="3"/>
  <c r="D451" i="3"/>
  <c r="D450" i="3" s="1"/>
  <c r="D65" i="3"/>
  <c r="D362" i="3"/>
  <c r="G564" i="3"/>
  <c r="I564" i="3" s="1"/>
  <c r="H569" i="3"/>
  <c r="J569" i="3" s="1"/>
  <c r="F564" i="3"/>
  <c r="F20" i="3"/>
  <c r="H21" i="3"/>
  <c r="D28" i="3"/>
  <c r="F29" i="3"/>
  <c r="H30" i="3"/>
  <c r="D39" i="3"/>
  <c r="D38" i="3" s="1"/>
  <c r="F39" i="3"/>
  <c r="H45" i="3"/>
  <c r="G38" i="3"/>
  <c r="J38" i="3" s="1"/>
  <c r="G39" i="3"/>
  <c r="J39" i="3" s="1"/>
  <c r="D73" i="3"/>
  <c r="F74" i="3"/>
  <c r="D81" i="3"/>
  <c r="D89" i="3"/>
  <c r="F90" i="3"/>
  <c r="F98" i="3"/>
  <c r="H103" i="3"/>
  <c r="D98" i="3"/>
  <c r="G98" i="3"/>
  <c r="J98" i="3" s="1"/>
  <c r="F115" i="3"/>
  <c r="D123" i="3"/>
  <c r="H124" i="3"/>
  <c r="F138" i="3"/>
  <c r="H139" i="3"/>
  <c r="H156" i="3"/>
  <c r="H155" i="3"/>
  <c r="H183" i="3"/>
  <c r="F189" i="3"/>
  <c r="H189" i="3" s="1"/>
  <c r="H190" i="3"/>
  <c r="G189" i="3"/>
  <c r="D198" i="3"/>
  <c r="I198" i="3" s="1"/>
  <c r="D200" i="3"/>
  <c r="I200" i="3" s="1"/>
  <c r="H201" i="3"/>
  <c r="F213" i="3"/>
  <c r="H214" i="3"/>
  <c r="F219" i="3"/>
  <c r="H220" i="3"/>
  <c r="D227" i="3"/>
  <c r="H235" i="3"/>
  <c r="J235" i="3" s="1"/>
  <c r="F243" i="3"/>
  <c r="D254" i="3"/>
  <c r="H254" i="3" s="1"/>
  <c r="J254" i="3" s="1"/>
  <c r="H255" i="3"/>
  <c r="J255" i="3" s="1"/>
  <c r="D272" i="3"/>
  <c r="H273" i="3"/>
  <c r="J273" i="3" s="1"/>
  <c r="F288" i="3"/>
  <c r="H289" i="3"/>
  <c r="J289" i="3" s="1"/>
  <c r="F322" i="3"/>
  <c r="H323" i="3"/>
  <c r="J323" i="3" s="1"/>
  <c r="D333" i="3"/>
  <c r="D332" i="3" s="1"/>
  <c r="F334" i="3"/>
  <c r="H337" i="3"/>
  <c r="J337" i="3" s="1"/>
  <c r="F342" i="3"/>
  <c r="H342" i="3" s="1"/>
  <c r="J342" i="3" s="1"/>
  <c r="H343" i="3"/>
  <c r="J343" i="3" s="1"/>
  <c r="G342" i="3"/>
  <c r="I342" i="3" s="1"/>
  <c r="F352" i="3"/>
  <c r="F362" i="3"/>
  <c r="H363" i="3"/>
  <c r="J363" i="3" s="1"/>
  <c r="D368" i="3"/>
  <c r="H372" i="3"/>
  <c r="J372" i="3" s="1"/>
  <c r="D378" i="3"/>
  <c r="F378" i="3"/>
  <c r="H379" i="3"/>
  <c r="J379" i="3" s="1"/>
  <c r="D395" i="3"/>
  <c r="F397" i="3"/>
  <c r="F404" i="3"/>
  <c r="H405" i="3"/>
  <c r="J405" i="3" s="1"/>
  <c r="F410" i="3"/>
  <c r="G410" i="3"/>
  <c r="I410" i="3" s="1"/>
  <c r="F427" i="3"/>
  <c r="G427" i="3"/>
  <c r="F435" i="3"/>
  <c r="F442" i="3"/>
  <c r="F456" i="3"/>
  <c r="H456" i="3" s="1"/>
  <c r="J456" i="3" s="1"/>
  <c r="H457" i="3"/>
  <c r="J457" i="3" s="1"/>
  <c r="G456" i="3"/>
  <c r="I456" i="3" s="1"/>
  <c r="F464" i="3"/>
  <c r="D474" i="3"/>
  <c r="D473" i="3" s="1"/>
  <c r="F475" i="3"/>
  <c r="H477" i="3"/>
  <c r="J477" i="3" s="1"/>
  <c r="G474" i="3"/>
  <c r="D492" i="3"/>
  <c r="D493" i="3"/>
  <c r="F493" i="3"/>
  <c r="H494" i="3"/>
  <c r="J494" i="3" s="1"/>
  <c r="G493" i="3"/>
  <c r="D500" i="3"/>
  <c r="D499" i="3" s="1"/>
  <c r="F500" i="3"/>
  <c r="F506" i="3"/>
  <c r="F513" i="3"/>
  <c r="D531" i="3"/>
  <c r="D530" i="3" s="1"/>
  <c r="F531" i="3"/>
  <c r="H535" i="3"/>
  <c r="J535" i="3" s="1"/>
  <c r="G531" i="3"/>
  <c r="F541" i="3"/>
  <c r="F555" i="3"/>
  <c r="D563" i="3"/>
  <c r="D562" i="3" s="1"/>
  <c r="D577" i="3"/>
  <c r="I39" i="2"/>
  <c r="D53" i="2"/>
  <c r="I53" i="2" s="1"/>
  <c r="D68" i="2"/>
  <c r="G362" i="3" l="1"/>
  <c r="I219" i="3"/>
  <c r="J219" i="3"/>
  <c r="I138" i="3"/>
  <c r="J138" i="3"/>
  <c r="I115" i="3"/>
  <c r="J115" i="3"/>
  <c r="I74" i="3"/>
  <c r="J74" i="3"/>
  <c r="I66" i="3"/>
  <c r="J66" i="3"/>
  <c r="I12" i="3"/>
  <c r="J12" i="3"/>
  <c r="I21" i="3"/>
  <c r="E631" i="3"/>
  <c r="J21" i="3"/>
  <c r="I501" i="3"/>
  <c r="E652" i="3"/>
  <c r="E648" i="3" s="1"/>
  <c r="I30" i="3"/>
  <c r="J30" i="3"/>
  <c r="E577" i="3"/>
  <c r="E36" i="3" s="1"/>
  <c r="E35" i="3" s="1"/>
  <c r="E7" i="3" s="1"/>
  <c r="J578" i="3"/>
  <c r="I199" i="3"/>
  <c r="J199" i="3"/>
  <c r="I207" i="3"/>
  <c r="J207" i="3"/>
  <c r="I183" i="3"/>
  <c r="J183" i="3"/>
  <c r="I155" i="3"/>
  <c r="J155" i="3"/>
  <c r="G213" i="3"/>
  <c r="G212" i="3" s="1"/>
  <c r="J214" i="3"/>
  <c r="I189" i="3"/>
  <c r="J189" i="3"/>
  <c r="I190" i="3"/>
  <c r="J190" i="3"/>
  <c r="G29" i="3"/>
  <c r="I507" i="3"/>
  <c r="I514" i="3"/>
  <c r="I214" i="3"/>
  <c r="G322" i="3"/>
  <c r="I322" i="3" s="1"/>
  <c r="I272" i="3"/>
  <c r="G243" i="3"/>
  <c r="I506" i="3"/>
  <c r="I98" i="3"/>
  <c r="I362" i="3"/>
  <c r="I464" i="3"/>
  <c r="G404" i="3"/>
  <c r="I404" i="3" s="1"/>
  <c r="G500" i="3"/>
  <c r="I500" i="3" s="1"/>
  <c r="I474" i="3"/>
  <c r="G288" i="3"/>
  <c r="I288" i="3" s="1"/>
  <c r="I531" i="3"/>
  <c r="G73" i="3"/>
  <c r="G20" i="3"/>
  <c r="I493" i="3"/>
  <c r="G254" i="3"/>
  <c r="I427" i="3"/>
  <c r="I513" i="3"/>
  <c r="H493" i="3"/>
  <c r="J493" i="3" s="1"/>
  <c r="H378" i="3"/>
  <c r="J378" i="3" s="1"/>
  <c r="I39" i="3"/>
  <c r="H465" i="3"/>
  <c r="J465" i="3" s="1"/>
  <c r="D226" i="3"/>
  <c r="I227" i="3"/>
  <c r="H123" i="3"/>
  <c r="I123" i="3"/>
  <c r="I38" i="3"/>
  <c r="D303" i="3"/>
  <c r="D302" i="3" s="1"/>
  <c r="I304" i="3"/>
  <c r="G302" i="3"/>
  <c r="I580" i="3"/>
  <c r="G579" i="3"/>
  <c r="G89" i="3"/>
  <c r="I90" i="3"/>
  <c r="I465" i="3"/>
  <c r="G367" i="3"/>
  <c r="I368" i="3"/>
  <c r="I333" i="3"/>
  <c r="D433" i="3"/>
  <c r="D432" i="3" s="1"/>
  <c r="H334" i="3"/>
  <c r="J334" i="3" s="1"/>
  <c r="H200" i="3"/>
  <c r="J200" i="3" s="1"/>
  <c r="D154" i="3"/>
  <c r="H198" i="3"/>
  <c r="G206" i="3"/>
  <c r="F206" i="3"/>
  <c r="H207" i="3"/>
  <c r="D367" i="3"/>
  <c r="D361" i="3"/>
  <c r="G563" i="3"/>
  <c r="F563" i="3"/>
  <c r="F562" i="3" s="1"/>
  <c r="H564" i="3"/>
  <c r="J564" i="3" s="1"/>
  <c r="G554" i="3"/>
  <c r="I554" i="3" s="1"/>
  <c r="F554" i="3"/>
  <c r="H554" i="3" s="1"/>
  <c r="J554" i="3" s="1"/>
  <c r="H555" i="3"/>
  <c r="J555" i="3" s="1"/>
  <c r="G547" i="3"/>
  <c r="I547" i="3" s="1"/>
  <c r="F547" i="3"/>
  <c r="H547" i="3" s="1"/>
  <c r="J547" i="3" s="1"/>
  <c r="H548" i="3"/>
  <c r="J548" i="3" s="1"/>
  <c r="G540" i="3"/>
  <c r="I540" i="3" s="1"/>
  <c r="F540" i="3"/>
  <c r="H540" i="3" s="1"/>
  <c r="J540" i="3" s="1"/>
  <c r="H541" i="3"/>
  <c r="J541" i="3" s="1"/>
  <c r="G530" i="3"/>
  <c r="I530" i="3" s="1"/>
  <c r="F530" i="3"/>
  <c r="H531" i="3"/>
  <c r="J531" i="3" s="1"/>
  <c r="D529" i="3"/>
  <c r="G518" i="3"/>
  <c r="I518" i="3" s="1"/>
  <c r="F518" i="3"/>
  <c r="H518" i="3" s="1"/>
  <c r="J518" i="3" s="1"/>
  <c r="H519" i="3"/>
  <c r="J519" i="3" s="1"/>
  <c r="G512" i="3"/>
  <c r="I512" i="3" s="1"/>
  <c r="F512" i="3"/>
  <c r="H512" i="3" s="1"/>
  <c r="J512" i="3" s="1"/>
  <c r="H513" i="3"/>
  <c r="J513" i="3" s="1"/>
  <c r="G505" i="3"/>
  <c r="I505" i="3" s="1"/>
  <c r="F505" i="3"/>
  <c r="H505" i="3" s="1"/>
  <c r="J505" i="3" s="1"/>
  <c r="H506" i="3"/>
  <c r="J506" i="3" s="1"/>
  <c r="F499" i="3"/>
  <c r="H499" i="3" s="1"/>
  <c r="J499" i="3" s="1"/>
  <c r="H500" i="3"/>
  <c r="J500" i="3" s="1"/>
  <c r="G492" i="3"/>
  <c r="I492" i="3" s="1"/>
  <c r="F492" i="3"/>
  <c r="D491" i="3"/>
  <c r="G482" i="3"/>
  <c r="F482" i="3"/>
  <c r="G473" i="3"/>
  <c r="I473" i="3" s="1"/>
  <c r="F474" i="3"/>
  <c r="D472" i="3"/>
  <c r="G463" i="3"/>
  <c r="I463" i="3" s="1"/>
  <c r="F463" i="3"/>
  <c r="H463" i="3" s="1"/>
  <c r="J463" i="3" s="1"/>
  <c r="H464" i="3"/>
  <c r="J464" i="3" s="1"/>
  <c r="G441" i="3"/>
  <c r="I441" i="3" s="1"/>
  <c r="F441" i="3"/>
  <c r="H441" i="3" s="1"/>
  <c r="J441" i="3" s="1"/>
  <c r="H442" i="3"/>
  <c r="J442" i="3" s="1"/>
  <c r="G434" i="3"/>
  <c r="I434" i="3" s="1"/>
  <c r="F434" i="3"/>
  <c r="H435" i="3"/>
  <c r="J435" i="3" s="1"/>
  <c r="G426" i="3"/>
  <c r="I426" i="3" s="1"/>
  <c r="F426" i="3"/>
  <c r="H427" i="3"/>
  <c r="J427" i="3" s="1"/>
  <c r="G409" i="3"/>
  <c r="I409" i="3" s="1"/>
  <c r="F409" i="3"/>
  <c r="H409" i="3" s="1"/>
  <c r="J409" i="3" s="1"/>
  <c r="H410" i="3"/>
  <c r="J410" i="3" s="1"/>
  <c r="F403" i="3"/>
  <c r="H403" i="3" s="1"/>
  <c r="J403" i="3" s="1"/>
  <c r="H404" i="3"/>
  <c r="J404" i="3" s="1"/>
  <c r="G396" i="3"/>
  <c r="I396" i="3" s="1"/>
  <c r="F396" i="3"/>
  <c r="H397" i="3"/>
  <c r="J397" i="3" s="1"/>
  <c r="G361" i="3"/>
  <c r="F361" i="3"/>
  <c r="H362" i="3"/>
  <c r="J362" i="3" s="1"/>
  <c r="G351" i="3"/>
  <c r="I351" i="3" s="1"/>
  <c r="F351" i="3"/>
  <c r="H351" i="3" s="1"/>
  <c r="J351" i="3" s="1"/>
  <c r="H352" i="3"/>
  <c r="J352" i="3" s="1"/>
  <c r="F333" i="3"/>
  <c r="D321" i="3"/>
  <c r="D320" i="3" s="1"/>
  <c r="H322" i="3"/>
  <c r="J322" i="3" s="1"/>
  <c r="F271" i="3"/>
  <c r="H288" i="3"/>
  <c r="J288" i="3" s="1"/>
  <c r="D271" i="3"/>
  <c r="H272" i="3"/>
  <c r="J272" i="3" s="1"/>
  <c r="F226" i="3"/>
  <c r="F225" i="3" s="1"/>
  <c r="H227" i="3"/>
  <c r="J227" i="3" s="1"/>
  <c r="G218" i="3"/>
  <c r="F218" i="3"/>
  <c r="H218" i="3" s="1"/>
  <c r="H219" i="3"/>
  <c r="F212" i="3"/>
  <c r="H212" i="3" s="1"/>
  <c r="H213" i="3"/>
  <c r="G181" i="3"/>
  <c r="F181" i="3"/>
  <c r="H182" i="3"/>
  <c r="G137" i="3"/>
  <c r="F137" i="3"/>
  <c r="H137" i="3" s="1"/>
  <c r="H138" i="3"/>
  <c r="G114" i="3"/>
  <c r="H114" i="3"/>
  <c r="H115" i="3"/>
  <c r="G97" i="3"/>
  <c r="J97" i="3" s="1"/>
  <c r="D97" i="3"/>
  <c r="D37" i="3" s="1"/>
  <c r="F97" i="3"/>
  <c r="H98" i="3"/>
  <c r="F89" i="3"/>
  <c r="H89" i="3" s="1"/>
  <c r="H90" i="3"/>
  <c r="G81" i="3"/>
  <c r="F81" i="3"/>
  <c r="H81" i="3" s="1"/>
  <c r="H82" i="3"/>
  <c r="F73" i="3"/>
  <c r="H73" i="3" s="1"/>
  <c r="H74" i="3"/>
  <c r="G65" i="3"/>
  <c r="J65" i="3" s="1"/>
  <c r="F65" i="3"/>
  <c r="F38" i="3"/>
  <c r="H39" i="3"/>
  <c r="G28" i="3"/>
  <c r="F28" i="3"/>
  <c r="H29" i="3"/>
  <c r="D27" i="3"/>
  <c r="F19" i="3"/>
  <c r="H19" i="3" s="1"/>
  <c r="H20" i="3"/>
  <c r="G11" i="3"/>
  <c r="F11" i="3"/>
  <c r="H12" i="3"/>
  <c r="D51" i="2"/>
  <c r="I51" i="2" s="1"/>
  <c r="E23" i="1"/>
  <c r="I226" i="3" l="1"/>
  <c r="G225" i="3"/>
  <c r="I11" i="3"/>
  <c r="J11" i="3"/>
  <c r="I28" i="3"/>
  <c r="J28" i="3"/>
  <c r="I81" i="3"/>
  <c r="J81" i="3"/>
  <c r="I114" i="3"/>
  <c r="J114" i="3"/>
  <c r="I137" i="3"/>
  <c r="J137" i="3"/>
  <c r="I218" i="3"/>
  <c r="J218" i="3"/>
  <c r="I89" i="3"/>
  <c r="J89" i="3"/>
  <c r="I20" i="3"/>
  <c r="J20" i="3"/>
  <c r="I73" i="3"/>
  <c r="J73" i="3"/>
  <c r="I29" i="3"/>
  <c r="J29" i="3"/>
  <c r="J577" i="3"/>
  <c r="E561" i="3"/>
  <c r="J561" i="3" s="1"/>
  <c r="E661" i="3"/>
  <c r="I206" i="3"/>
  <c r="J206" i="3"/>
  <c r="I181" i="3"/>
  <c r="J181" i="3"/>
  <c r="I182" i="3"/>
  <c r="J182" i="3"/>
  <c r="I212" i="3"/>
  <c r="J212" i="3"/>
  <c r="I213" i="3"/>
  <c r="J213" i="3"/>
  <c r="I563" i="3"/>
  <c r="G562" i="3"/>
  <c r="G271" i="3"/>
  <c r="I271" i="3" s="1"/>
  <c r="G499" i="3"/>
  <c r="I499" i="3" s="1"/>
  <c r="G403" i="3"/>
  <c r="I403" i="3" s="1"/>
  <c r="I254" i="3"/>
  <c r="G19" i="3"/>
  <c r="D360" i="3"/>
  <c r="D359" i="3" s="1"/>
  <c r="F37" i="3"/>
  <c r="I302" i="3"/>
  <c r="H97" i="3"/>
  <c r="I361" i="3"/>
  <c r="G37" i="3"/>
  <c r="I303" i="3"/>
  <c r="I65" i="3"/>
  <c r="I97" i="3"/>
  <c r="I367" i="3"/>
  <c r="G578" i="3"/>
  <c r="I579" i="3"/>
  <c r="F205" i="3"/>
  <c r="H206" i="3"/>
  <c r="G205" i="3"/>
  <c r="G154" i="3" s="1"/>
  <c r="F10" i="3"/>
  <c r="H11" i="3"/>
  <c r="D9" i="3"/>
  <c r="F27" i="3"/>
  <c r="H27" i="3" s="1"/>
  <c r="H28" i="3"/>
  <c r="G27" i="3"/>
  <c r="H38" i="3"/>
  <c r="H181" i="3"/>
  <c r="H226" i="3"/>
  <c r="J226" i="3" s="1"/>
  <c r="H271" i="3"/>
  <c r="J271" i="3" s="1"/>
  <c r="F332" i="3"/>
  <c r="H333" i="3"/>
  <c r="J333" i="3" s="1"/>
  <c r="G332" i="3"/>
  <c r="I332" i="3" s="1"/>
  <c r="H361" i="3"/>
  <c r="J361" i="3" s="1"/>
  <c r="F367" i="3"/>
  <c r="H368" i="3"/>
  <c r="J368" i="3" s="1"/>
  <c r="F395" i="3"/>
  <c r="H395" i="3" s="1"/>
  <c r="J395" i="3" s="1"/>
  <c r="H396" i="3"/>
  <c r="J396" i="3" s="1"/>
  <c r="F425" i="3"/>
  <c r="H425" i="3" s="1"/>
  <c r="J425" i="3" s="1"/>
  <c r="H426" i="3"/>
  <c r="J426" i="3" s="1"/>
  <c r="G425" i="3"/>
  <c r="I425" i="3" s="1"/>
  <c r="F433" i="3"/>
  <c r="H434" i="3"/>
  <c r="J434" i="3" s="1"/>
  <c r="G433" i="3"/>
  <c r="I433" i="3" s="1"/>
  <c r="D471" i="3"/>
  <c r="F473" i="3"/>
  <c r="H473" i="3" s="1"/>
  <c r="J473" i="3" s="1"/>
  <c r="H474" i="3"/>
  <c r="J474" i="3" s="1"/>
  <c r="G472" i="3"/>
  <c r="I472" i="3" s="1"/>
  <c r="D490" i="3"/>
  <c r="F491" i="3"/>
  <c r="H492" i="3"/>
  <c r="J492" i="3" s="1"/>
  <c r="G491" i="3"/>
  <c r="I491" i="3" s="1"/>
  <c r="D528" i="3"/>
  <c r="F529" i="3"/>
  <c r="H530" i="3"/>
  <c r="J530" i="3" s="1"/>
  <c r="G529" i="3"/>
  <c r="I529" i="3" s="1"/>
  <c r="D561" i="3"/>
  <c r="H563" i="3"/>
  <c r="J563" i="3" s="1"/>
  <c r="I562" i="3"/>
  <c r="I27" i="3" l="1"/>
  <c r="J27" i="3"/>
  <c r="H205" i="3"/>
  <c r="F154" i="3"/>
  <c r="I19" i="3"/>
  <c r="J19" i="3"/>
  <c r="I205" i="3"/>
  <c r="J205" i="3"/>
  <c r="I37" i="3"/>
  <c r="J37" i="3"/>
  <c r="G10" i="3"/>
  <c r="G395" i="3"/>
  <c r="I395" i="3" s="1"/>
  <c r="F472" i="3"/>
  <c r="F471" i="3" s="1"/>
  <c r="H154" i="3"/>
  <c r="G577" i="3"/>
  <c r="I577" i="3" s="1"/>
  <c r="I578" i="3"/>
  <c r="H562" i="3"/>
  <c r="J562" i="3" s="1"/>
  <c r="F561" i="3"/>
  <c r="G528" i="3"/>
  <c r="I528" i="3" s="1"/>
  <c r="F528" i="3"/>
  <c r="H529" i="3"/>
  <c r="J529" i="3" s="1"/>
  <c r="G490" i="3"/>
  <c r="I490" i="3" s="1"/>
  <c r="F490" i="3"/>
  <c r="H491" i="3"/>
  <c r="J491" i="3" s="1"/>
  <c r="D489" i="3"/>
  <c r="G471" i="3"/>
  <c r="I471" i="3" s="1"/>
  <c r="G432" i="3"/>
  <c r="F432" i="3"/>
  <c r="H433" i="3"/>
  <c r="J433" i="3" s="1"/>
  <c r="H367" i="3"/>
  <c r="J367" i="3" s="1"/>
  <c r="F360" i="3"/>
  <c r="G321" i="3"/>
  <c r="H332" i="3"/>
  <c r="J332" i="3" s="1"/>
  <c r="F321" i="3"/>
  <c r="F320" i="3" s="1"/>
  <c r="H37" i="3"/>
  <c r="D8" i="3"/>
  <c r="F9" i="3"/>
  <c r="H10" i="3"/>
  <c r="I10" i="3" l="1"/>
  <c r="J10" i="3"/>
  <c r="G153" i="3"/>
  <c r="J153" i="3" s="1"/>
  <c r="J154" i="3"/>
  <c r="G9" i="3"/>
  <c r="G561" i="3"/>
  <c r="I561" i="3" s="1"/>
  <c r="H472" i="3"/>
  <c r="J472" i="3" s="1"/>
  <c r="I154" i="3"/>
  <c r="F36" i="3"/>
  <c r="I321" i="3"/>
  <c r="G320" i="3"/>
  <c r="I320" i="3" s="1"/>
  <c r="F8" i="3"/>
  <c r="H9" i="3"/>
  <c r="H321" i="3"/>
  <c r="F359" i="3"/>
  <c r="H359" i="3" s="1"/>
  <c r="J359" i="3" s="1"/>
  <c r="H360" i="3"/>
  <c r="J360" i="3" s="1"/>
  <c r="F489" i="3"/>
  <c r="H490" i="3"/>
  <c r="J490" i="3" s="1"/>
  <c r="G489" i="3"/>
  <c r="I489" i="3" s="1"/>
  <c r="F634" i="3" l="1"/>
  <c r="F632" i="3" s="1"/>
  <c r="F661" i="3" s="1"/>
  <c r="J321" i="3"/>
  <c r="I9" i="3"/>
  <c r="J9" i="3"/>
  <c r="G8" i="3"/>
  <c r="F35" i="3"/>
  <c r="F7" i="3" s="1"/>
  <c r="H8" i="3"/>
  <c r="I10" i="2"/>
  <c r="I8" i="3" l="1"/>
  <c r="J8" i="3"/>
  <c r="D44" i="2"/>
  <c r="I44" i="2" s="1"/>
  <c r="D56" i="2" l="1"/>
  <c r="D55" i="2"/>
  <c r="D54" i="2"/>
  <c r="I54" i="2" s="1"/>
  <c r="D50" i="2"/>
  <c r="I50" i="2" s="1"/>
  <c r="D46" i="2"/>
  <c r="D41" i="2"/>
  <c r="D36" i="2"/>
  <c r="I36" i="2" s="1"/>
  <c r="D35" i="2"/>
  <c r="I35" i="2" s="1"/>
  <c r="D34" i="2"/>
  <c r="I34" i="2" s="1"/>
  <c r="D45" i="2" l="1"/>
  <c r="I45" i="2" s="1"/>
  <c r="I46" i="2"/>
  <c r="D37" i="2"/>
  <c r="I37" i="2" s="1"/>
  <c r="D52" i="2"/>
  <c r="D33" i="2"/>
  <c r="I33" i="2" s="1"/>
  <c r="D62" i="2"/>
  <c r="D47" i="2"/>
  <c r="I47" i="2" s="1"/>
  <c r="D60" i="2" l="1"/>
  <c r="G28" i="2" l="1"/>
  <c r="F28" i="2"/>
  <c r="D28" i="2"/>
  <c r="G23" i="1" l="1"/>
  <c r="G14" i="2"/>
  <c r="G27" i="2"/>
  <c r="F27" i="2"/>
  <c r="F14" i="2"/>
  <c r="G17" i="2"/>
  <c r="F17" i="2"/>
  <c r="G20" i="2"/>
  <c r="G9" i="2" s="1"/>
  <c r="F20" i="2"/>
  <c r="F9" i="2" l="1"/>
  <c r="I52" i="2"/>
  <c r="I62" i="2" l="1"/>
  <c r="G10" i="1"/>
  <c r="G12" i="1" s="1"/>
  <c r="H14" i="1"/>
  <c r="G14" i="1"/>
  <c r="H10" i="1"/>
  <c r="H12" i="1" s="1"/>
  <c r="G13" i="1" l="1"/>
  <c r="G15" i="1" s="1"/>
  <c r="G16" i="1" s="1"/>
  <c r="G25" i="1" s="1"/>
  <c r="H13" i="1"/>
  <c r="H15" i="1" s="1"/>
  <c r="H16" i="1" s="1"/>
  <c r="H25" i="1" s="1"/>
  <c r="D27" i="2"/>
  <c r="E11" i="1" s="1"/>
  <c r="D17" i="2" l="1"/>
  <c r="I17" i="2" s="1"/>
  <c r="H18" i="2"/>
  <c r="H17" i="2" l="1"/>
  <c r="J15" i="1"/>
  <c r="J14" i="1"/>
  <c r="J13" i="1"/>
  <c r="H23" i="2"/>
  <c r="H22" i="2"/>
  <c r="H21" i="2"/>
  <c r="H19" i="2"/>
  <c r="D14" i="2" l="1"/>
  <c r="D20" i="2"/>
  <c r="I20" i="2" s="1"/>
  <c r="D9" i="2" l="1"/>
  <c r="I9" i="2" s="1"/>
  <c r="I14" i="2"/>
  <c r="H14" i="2"/>
  <c r="H20" i="2"/>
  <c r="H10" i="2"/>
  <c r="H65" i="2" l="1"/>
  <c r="H51" i="2"/>
  <c r="H53" i="2"/>
  <c r="H42" i="2"/>
  <c r="H39" i="2"/>
  <c r="H63" i="2"/>
  <c r="H54" i="2"/>
  <c r="D43" i="2"/>
  <c r="H44" i="2"/>
  <c r="H64" i="2"/>
  <c r="H38" i="2"/>
  <c r="H48" i="2"/>
  <c r="H40" i="2"/>
  <c r="H46" i="2"/>
  <c r="H34" i="2"/>
  <c r="H35" i="2"/>
  <c r="H36" i="2"/>
  <c r="D32" i="2" l="1"/>
  <c r="I32" i="2" s="1"/>
  <c r="I43" i="2"/>
  <c r="H62" i="2"/>
  <c r="H43" i="2"/>
  <c r="H50" i="2"/>
  <c r="H47" i="2"/>
  <c r="H37" i="2"/>
  <c r="H45" i="2"/>
  <c r="H52" i="2"/>
  <c r="H33" i="2"/>
  <c r="H32" i="2" l="1"/>
  <c r="E13" i="1"/>
  <c r="I13" i="1" l="1"/>
  <c r="H28" i="2" l="1"/>
  <c r="H27" i="2" l="1"/>
  <c r="I11" i="1"/>
  <c r="H9" i="2" l="1"/>
  <c r="E10" i="1"/>
  <c r="E12" i="1" l="1"/>
  <c r="I10" i="1"/>
  <c r="I12" i="1" l="1"/>
  <c r="G379" i="3"/>
  <c r="I379" i="3" s="1"/>
  <c r="G378" i="3" l="1"/>
  <c r="I378" i="3" l="1"/>
  <c r="G360" i="3"/>
  <c r="G359" i="3" l="1"/>
  <c r="I359" i="3" s="1"/>
  <c r="I360" i="3"/>
  <c r="G36" i="3"/>
  <c r="J36" i="3" s="1"/>
  <c r="G35" i="3" l="1"/>
  <c r="J35" i="3" s="1"/>
  <c r="G7" i="3" l="1"/>
  <c r="J7" i="3" s="1"/>
  <c r="D67" i="2"/>
  <c r="D66" i="2" s="1"/>
  <c r="D252" i="3"/>
  <c r="D248" i="3" l="1"/>
  <c r="D59" i="2"/>
  <c r="I66" i="2"/>
  <c r="I67" i="2"/>
  <c r="I248" i="3" l="1"/>
  <c r="H248" i="3"/>
  <c r="J248" i="3" s="1"/>
  <c r="D244" i="3"/>
  <c r="H59" i="2"/>
  <c r="E14" i="1"/>
  <c r="I59" i="2"/>
  <c r="D243" i="3" l="1"/>
  <c r="D225" i="3" s="1"/>
  <c r="H244" i="3"/>
  <c r="J244" i="3" s="1"/>
  <c r="I244" i="3"/>
  <c r="I14" i="1"/>
  <c r="E15" i="1"/>
  <c r="H243" i="3" l="1"/>
  <c r="J243" i="3" s="1"/>
  <c r="I243" i="3"/>
  <c r="I15" i="1"/>
  <c r="E16" i="1"/>
  <c r="E25" i="1" s="1"/>
  <c r="I225" i="3" l="1"/>
  <c r="H225" i="3"/>
  <c r="J225" i="3" s="1"/>
  <c r="D153" i="3"/>
  <c r="I153" i="3" s="1"/>
  <c r="D36" i="3"/>
  <c r="D35" i="3" l="1"/>
  <c r="H36" i="3"/>
  <c r="I36" i="3"/>
  <c r="D7" i="3" l="1"/>
  <c r="H35" i="3"/>
  <c r="I35" i="3"/>
  <c r="H7" i="3" l="1"/>
  <c r="I7" i="3"/>
  <c r="J174" i="3"/>
</calcChain>
</file>

<file path=xl/sharedStrings.xml><?xml version="1.0" encoding="utf-8"?>
<sst xmlns="http://schemas.openxmlformats.org/spreadsheetml/2006/main" count="805" uniqueCount="411">
  <si>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</si>
  <si>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5/4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</si>
  <si>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</si>
  <si>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</si>
  <si>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</si>
  <si>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</si>
  <si>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</si>
  <si>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</si>
  <si>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</si>
  <si>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</si>
  <si>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</si>
  <si>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</si>
  <si>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</si>
  <si>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</si>
  <si>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</si>
  <si>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</si>
  <si>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</si>
  <si>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3.5"/>
        <rFont val="Times New Roman"/>
        <family val="1"/>
      </rPr>
      <t>OPĆINA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</si>
  <si>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</si>
  <si>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A.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RAČUN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RASHODA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</si>
  <si>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</si>
  <si>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</si>
  <si>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</si>
  <si>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</si>
  <si>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</si>
  <si>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</si>
  <si>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</si>
  <si>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</si>
  <si>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iz proračuna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</si>
  <si>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</si>
  <si>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</si>
  <si>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</si>
  <si>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</si>
  <si>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</si>
  <si>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</si>
  <si>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</si>
  <si>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</si>
  <si>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</si>
  <si>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</si>
  <si>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</si>
  <si>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</si>
  <si>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</si>
  <si>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</si>
  <si>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</si>
  <si>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</si>
  <si>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</si>
  <si>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</si>
  <si>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</si>
  <si>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</si>
  <si>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</si>
  <si>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</si>
  <si>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</si>
  <si>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</si>
  <si>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</si>
  <si>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</si>
  <si>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</si>
  <si>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</si>
  <si>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</si>
  <si>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</si>
  <si>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</si>
  <si>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</si>
  <si>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</si>
  <si>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</si>
  <si>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</si>
  <si>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</si>
  <si>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</si>
  <si>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</si>
  <si>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</si>
  <si>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</si>
  <si>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</si>
  <si>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4.5"/>
        <rFont val="Times New Roman"/>
        <family val="1"/>
      </rPr>
      <t>BROJ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RAČUNA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</si>
  <si>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</si>
  <si>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</si>
  <si>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5/4</t>
    </r>
  </si>
  <si>
    <r>
      <rPr>
        <b/>
        <sz val="9.5"/>
        <rFont val="Times New Roman"/>
        <family val="1"/>
      </rPr>
      <t>UKUPNO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IZDACI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</si>
  <si>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VIJEĆE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</si>
  <si>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</si>
  <si>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</si>
  <si>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</si>
  <si>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</si>
  <si>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</si>
  <si>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</si>
  <si>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</si>
  <si>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</si>
  <si>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</si>
  <si>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</si>
  <si>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</si>
  <si>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</si>
  <si>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</si>
  <si>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</si>
  <si>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</si>
  <si>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</si>
  <si>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</si>
  <si>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</si>
  <si>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</si>
  <si>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</si>
  <si>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</si>
  <si>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</si>
  <si>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</si>
  <si>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</si>
  <si>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</si>
  <si>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</si>
  <si>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</si>
  <si>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</si>
  <si>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</si>
  <si>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</si>
  <si>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</si>
  <si>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</si>
  <si>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sz val="9.5"/>
        <rFont val="Times New Roman"/>
        <family val="1"/>
      </rPr>
      <t>Nematerijalna proizvedena imovina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</si>
  <si>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</si>
  <si>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</si>
  <si>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</si>
  <si>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</si>
  <si>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</si>
  <si>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</si>
  <si>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</si>
  <si>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sz val="9.5"/>
        <rFont val="Times New Roman"/>
        <family val="1"/>
      </rPr>
      <t>Nematerijalna proizvedena imovina-projekt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</si>
  <si>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</si>
  <si>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</si>
  <si>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</si>
  <si>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</si>
  <si>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</si>
  <si>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</si>
  <si>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Rashodi za nabavku proiz.dogot.imovin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</si>
  <si>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</si>
  <si>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</si>
  <si>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</si>
  <si>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</si>
  <si>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</si>
  <si>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</si>
  <si>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</si>
  <si>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</si>
  <si>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</si>
  <si>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</si>
  <si>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</si>
  <si>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</si>
  <si>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</si>
  <si>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</si>
  <si>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</si>
  <si>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</si>
  <si>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KNJIGA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ZA
</t>
    </r>
    <r>
      <rPr>
        <b/>
        <sz val="9.5"/>
        <rFont val="Times New Roman"/>
        <family val="1"/>
      </rPr>
      <t>UČENIKE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O.Š.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</si>
  <si>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</si>
  <si>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ŠKOLSKO-SPORTSKE
</t>
    </r>
    <r>
      <rPr>
        <b/>
        <sz val="9.5"/>
        <rFont val="Times New Roman"/>
        <family val="1"/>
      </rPr>
      <t>DVORANE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DRAGALIĆ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</si>
  <si>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</si>
  <si>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</si>
  <si>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</si>
  <si>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</si>
  <si>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</si>
  <si>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</si>
  <si>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ORGANIZACIJA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SKRB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DJECI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</si>
  <si>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ADAPTACIJA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CRKVE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</si>
  <si>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</si>
  <si>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</si>
  <si>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</si>
  <si>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</si>
  <si>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</si>
  <si>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</si>
  <si>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</si>
  <si>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</si>
  <si>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</si>
  <si>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</si>
  <si>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</si>
  <si>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</si>
  <si>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</si>
  <si>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</si>
  <si>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</si>
  <si>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</si>
  <si>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</si>
  <si>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</si>
  <si>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</si>
  <si>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</si>
  <si>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</si>
  <si>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</si>
  <si>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</si>
  <si>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</si>
  <si>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</si>
  <si>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</si>
  <si>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</si>
  <si>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r>
      <rPr>
        <sz val="9.5"/>
        <rFont val="Times New Roman"/>
        <family val="1"/>
      </rPr>
      <t>Pomoći proračunskim korisnicima drugih proračuna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</si>
  <si>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</si>
  <si>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</si>
  <si>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</si>
  <si>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</si>
  <si>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</si>
  <si>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</si>
  <si>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</si>
  <si>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</si>
  <si>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Glava 02  JEDINSTVENI UPRAVNI ODJEL</t>
  </si>
  <si>
    <t>Glava 01  OPĆINSKO VIJEĆE</t>
  </si>
  <si>
    <t>Materijalna imovina-prirodna bogatstva</t>
  </si>
  <si>
    <t>Rashodi za nabavu neproizvedene dugotrajne imovine</t>
  </si>
  <si>
    <t>Kapitalne pomoći</t>
  </si>
  <si>
    <t>Nematerijalna proizvedena imovina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</si>
  <si>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06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Usluge unapređenja stanovanja i zajednice</t>
    </r>
  </si>
  <si>
    <t>KAPITALNI PROJEKT – K101801 : DOKUMENTI PROSTORNOG UREĐENJA</t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</si>
  <si>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</si>
  <si>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</si>
  <si>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</si>
  <si>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</si>
  <si>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3.</t>
  </si>
  <si>
    <t>4.</t>
  </si>
  <si>
    <t>5.</t>
  </si>
  <si>
    <r>
      <rPr>
        <b/>
        <i/>
        <sz val="9.5"/>
        <rFont val="Times New Roman"/>
        <family val="1"/>
        <charset val="238"/>
      </rPr>
      <t>PROGRAM</t>
    </r>
    <r>
      <rPr>
        <i/>
        <sz val="9.5"/>
        <rFont val="Times New Roman"/>
        <family val="1"/>
        <charset val="238"/>
      </rPr>
      <t xml:space="preserve">  </t>
    </r>
    <r>
      <rPr>
        <b/>
        <i/>
        <sz val="9.5"/>
        <rFont val="Times New Roman"/>
        <family val="1"/>
        <charset val="238"/>
      </rPr>
      <t>-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P1018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:</t>
    </r>
    <r>
      <rPr>
        <i/>
        <sz val="9.5"/>
        <rFont val="Times New Roman"/>
        <family val="1"/>
        <charset val="238"/>
      </rPr>
      <t xml:space="preserve"> Prostorno uređenje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</si>
  <si>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</si>
  <si>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</si>
  <si>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t>AKTIVNOST – A101002 : BORAVAK DJECE U VRTIĆU</t>
  </si>
  <si>
    <t>OPĆINA DRAGALIĆ</t>
  </si>
  <si>
    <t>Rashodi za materijal i energiju</t>
  </si>
  <si>
    <t>Rashodi za dodatna ulaganja na nefinancijskoj imovini</t>
  </si>
  <si>
    <t>Dodatna ulaganja na građevinskim objektima</t>
  </si>
  <si>
    <t>6. PRIHODI POSLOVANJA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</si>
  <si>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</si>
  <si>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</si>
  <si>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</si>
  <si>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</si>
  <si>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t>Prihodi od prodaje materijalne imov. - kuće i stanovi</t>
  </si>
  <si>
    <t>Glava 03  KOMUNALNA INFRASTRUKTURA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</si>
  <si>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ZA POSEBNE NAMJENE - Komunalna naknada</t>
    </r>
  </si>
  <si>
    <t>Izvor 4.2. PRIHODI ZA POSEBNE NAMJENE - Komunalni doprinos</t>
  </si>
  <si>
    <t>Izvor 4.1. PRIHODI ZA POSEBNE NAMJENE - Šumski doprinos</t>
  </si>
  <si>
    <t>Glava 04 GOSPODARSTVO</t>
  </si>
  <si>
    <t>Glava 05  JAVNE USTANOVE PREDŠKOLSKOG ODGOJA I OBRAZOVANJA</t>
  </si>
  <si>
    <t>Glava 06  PROGRAMSKA DJELATNOST KULTURE</t>
  </si>
  <si>
    <t>Glava 07  PROGRAMSKA DJELATNOST SPORTA</t>
  </si>
  <si>
    <t>Glava 08  VATROGASTVO I CIVILNA ZAŠTITA</t>
  </si>
  <si>
    <t>KAPITALNI PROJEKT – K101503 : DOKUMENTI SUSTAVA CIVILNE ZAŠTITE</t>
  </si>
  <si>
    <t>Glava 09  PROGRAMSKA DJELATNOST SOCIJALNE SKRBI</t>
  </si>
  <si>
    <t>Glava 10  JAVNE POTREBE I USLUGE U ZDRAVSTVU</t>
  </si>
  <si>
    <t>Glava 11  UNAPREĐENJE STANOVANJA I ZAJEDNICE</t>
  </si>
  <si>
    <t>Izvor 5.3. TEKUĆE POMOĆI - županijski proračun</t>
  </si>
  <si>
    <t>Izvor 4.3. PRIHODI ZA POSEBNE NAMJENE - Prihodi od legalizacije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</si>
  <si>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PRIHODI ZA OPĆE NAMJENE - Šumski doprinos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</si>
  <si>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</si>
  <si>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</si>
  <si>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</si>
  <si>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</si>
  <si>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</si>
  <si>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osnovnošk.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</si>
  <si>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</si>
  <si>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</si>
  <si>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</si>
  <si>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TEKUĆE POMOĆI HZZ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</si>
  <si>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</si>
  <si>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Kazne , penali i naknade šteta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</si>
  <si>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</si>
  <si>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12.5"/>
        <rFont val="Times New Roman"/>
        <family val="1"/>
      </rPr>
      <t>OPĆINA</t>
    </r>
    <r>
      <rPr>
        <sz val="12.5"/>
        <rFont val="Times New Roman"/>
        <family val="1"/>
      </rPr>
      <t xml:space="preserve"> </t>
    </r>
    <r>
      <rPr>
        <b/>
        <sz val="12.5"/>
        <rFont val="Times New Roman"/>
        <family val="1"/>
      </rPr>
      <t>DRAGALIĆ; OIB:19465604393</t>
    </r>
  </si>
  <si>
    <t>Rashodi za dodatna ulag.na nefin.imov</t>
  </si>
  <si>
    <t>Dodatna ulaganja na postrojenju i opremi</t>
  </si>
  <si>
    <t>Izvor 4.1. PRIHODI ZA OPĆE NAMJENE - Šumski doprinos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</si>
  <si>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</si>
  <si>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</si>
  <si>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</si>
  <si>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</si>
  <si>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</si>
  <si>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</si>
  <si>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t xml:space="preserve">Izvor 3.3. Prihod od prodaje nefinancijske imovine </t>
  </si>
  <si>
    <t>Izvor 9.1. Prijenos sredstava iz prethodnih godina</t>
  </si>
  <si>
    <r>
      <t>Izvor</t>
    </r>
    <r>
      <rPr>
        <b/>
        <sz val="9.5"/>
        <rFont val="Times New Roman"/>
        <family val="1"/>
        <charset val="1"/>
      </rPr>
      <t xml:space="preserve"> 9.1. Prijenos sredstava iz prethodnih godina</t>
    </r>
  </si>
  <si>
    <r>
      <rPr>
        <b/>
        <sz val="8"/>
        <rFont val="Times New Roman"/>
        <family val="1"/>
      </rPr>
      <t>REPUBLIKA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HRVATSKA</t>
    </r>
  </si>
  <si>
    <t>BRODSKO POSAVSKA ŽUPANIJA</t>
  </si>
  <si>
    <r>
      <rPr>
        <b/>
        <sz val="8"/>
        <rFont val="Times New Roman"/>
        <family val="1"/>
      </rPr>
      <t>PREDSJEDNICA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OPĆINSKOG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VIJEĆA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</si>
  <si>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</si>
  <si>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 xml:space="preserve">Zakup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</si>
  <si>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5.4. Državni proračun - Fiskalno izravnanje</t>
    </r>
  </si>
  <si>
    <t>Naknade troškova zaposlenima</t>
  </si>
  <si>
    <t>Izvor 5.6. Državni proračun -  SDUDM</t>
  </si>
  <si>
    <t>Izvor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</si>
  <si>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5.2.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DRŽAVNI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PRORAČUN - kapitalne pomoći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</si>
  <si>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</si>
  <si>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charset val="204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</si>
  <si>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charset val="204"/>
      </rPr>
      <t>ine</t>
    </r>
  </si>
  <si>
    <t>Rashodi za usluge - usluge tekućeg i inv.održ - nadzor građenja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</si>
  <si>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sz val="10"/>
        <color rgb="FF000000"/>
        <rFont val="Times New Roman"/>
        <charset val="204"/>
      </rPr>
      <t>I</t>
    </r>
  </si>
  <si>
    <t>AKTIVNOST – A100904 : PODMIRENJE DIJELA TROŠKOVA U VEZI S PROVEDBOM ZAKONA O POLJOPRIVREDNOM ZEMLJIŠTU</t>
  </si>
  <si>
    <t>Kazne, upravne mjere i ostali prihodi</t>
  </si>
  <si>
    <t>Ostali prihodi - kazne</t>
  </si>
  <si>
    <t>Izvor 5.2.  DRŽAVNI PRORAČUN - kapitalne pomoći</t>
  </si>
  <si>
    <t>Izvor 5.7. Pomoći iz gradskih proračuna</t>
  </si>
  <si>
    <t>Izvor 5.8. Pomoći iz općinskih proračuna</t>
  </si>
  <si>
    <t xml:space="preserve">Izvor  3.3. Prihod od prodaje nefinancijske imovine </t>
  </si>
  <si>
    <t>Izvor  4.8. PRIHOD ZA POSEBNE NAMJENE – Naknada od prenamjene polj. z</t>
  </si>
  <si>
    <t>Izvor  5.4. Državni proračun - Fiskalno izravnanje</t>
  </si>
  <si>
    <r>
      <t>Izvor</t>
    </r>
    <r>
      <rPr>
        <b/>
        <sz val="9.5"/>
        <rFont val="Times New Roman"/>
        <family val="1"/>
        <charset val="1"/>
      </rPr>
      <t xml:space="preserve">  9.1. Prijenos sredstava iz prethodnih godina</t>
    </r>
  </si>
  <si>
    <t>Izvor  5.4. Drtžavni proračun - Fiskalno izravnanje</t>
  </si>
  <si>
    <t>"Proračun Općine Dragalić za 2024.godinu sastoji se od: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</si>
  <si>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3</t>
    </r>
    <r>
      <rPr>
        <b/>
        <sz val="9.5"/>
        <rFont val="Arial"/>
        <family val="2"/>
      </rPr>
      <t>.2.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 - Prijenos sredstava iz predhodnih god.</t>
    </r>
  </si>
  <si>
    <t>Izvor 3.4. Administrativne pristojbe</t>
  </si>
  <si>
    <t>Izvor 3.5.  Ostali prihodi - kazne</t>
  </si>
  <si>
    <t>Pomoći unutar općeg proračuna   32959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</si>
  <si>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4.7.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Koncesija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</si>
  <si>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t>Povećanje / Smanjenje</t>
  </si>
  <si>
    <t>Novi Plan za 2024.g.</t>
  </si>
  <si>
    <t>Novi Plan za 2024.</t>
  </si>
  <si>
    <t>Porez na dohodak</t>
  </si>
  <si>
    <t>U članku 2. prihodi i rashodi te primici i izdaci po ekonomskoj klasifikaciji utvrđuje se u Računu prihoda i rashoda i Računu financiranja za 2024. godinu kako slijedi:</t>
  </si>
  <si>
    <t>Članak 2.</t>
  </si>
  <si>
    <t>Članak 1.</t>
  </si>
  <si>
    <t>OPĆI DIO</t>
  </si>
  <si>
    <t>Izvor 4.2. PRIHODI ZA POSEBNE NAMJENE - komunalni doprinos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</si>
  <si>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4.9.</t>
    </r>
    <r>
      <rPr>
        <b/>
        <sz val="9.5"/>
        <rFont val="Times New Roman"/>
        <family val="1"/>
      </rPr>
      <t xml:space="preserve"> PRIHODI PO POSEBNIM PROPISIMA - Vodni doprinos (8%)</t>
    </r>
  </si>
  <si>
    <t>Rashodi za usluge - ostale intelektualne (predstava)</t>
  </si>
  <si>
    <r>
      <rPr>
        <b/>
        <sz val="9"/>
        <rFont val="Times New Roman"/>
        <family val="1"/>
      </rPr>
      <t>KAPITALNI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PROJEKT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–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K100304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KAPITALNE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POMOĆI DRŽAVNOM ARHIVU SB
ZDRAVSTVENIM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USTANOVAMA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KORISNICIMA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DRUGIH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PRORAČUNA</t>
    </r>
  </si>
  <si>
    <t>TEKUĆI PROJEKT – T100701: NABAVKE KOMUNALNE OPREME I UREĐAJA I IZOBRAZBENE AKTIVNOSTI</t>
  </si>
  <si>
    <r>
      <rPr>
        <b/>
        <sz val="10"/>
        <rFont val="Times New Roman"/>
        <family val="1"/>
      </rPr>
      <t>7.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PRIHODI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OD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PRODAJE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NEFINANCIJSKE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IMOVINE</t>
    </r>
  </si>
  <si>
    <t>3. RAHODI POSLOVANJA</t>
  </si>
  <si>
    <t>4. RASHODI ZA NABAVU NEFINANCIJSKE IMOVINE</t>
  </si>
  <si>
    <t>OPĆINSKO VIJEĆE</t>
  </si>
  <si>
    <t>Rashodi za usluge - usluge tekućeg i inv.održ</t>
  </si>
  <si>
    <t>Ove Izmjene i dopune Proračuna stupaju na snagu danom objavljivanja u "Službenom glasniku".</t>
  </si>
  <si>
    <t>2. IZMJENE I DOPUNE PRORAČUNA OPĆINE DRAGALIĆ ZA 2024. GODINU</t>
  </si>
  <si>
    <t>1. IZMJENE I DOPUNE PLANA ZA 2024.</t>
  </si>
  <si>
    <r>
      <rPr>
        <b/>
        <sz val="7.5"/>
        <rFont val="Times New Roman"/>
        <family val="1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2024.</t>
    </r>
  </si>
  <si>
    <t>PLAN ZA 2024.</t>
  </si>
  <si>
    <t xml:space="preserve">Plan za  2024. 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</si>
  <si>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 ČISTOĆE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</si>
  <si>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t>AKTIVNOST – A100403 :  ODRŽAVANJE GRAĐEVINA, UREĐAJA I PREDMETA JAVNE NAMJENE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</si>
  <si>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</si>
  <si>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</si>
  <si>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t>AKTIVNOST - A100407: DEZINSKECIJA I DERATIZACIJA</t>
  </si>
  <si>
    <t>AKTIVNOST – A100409 : ODRŽAVANJE JAVNE ODVODNJE OBORINSKIH VODA</t>
  </si>
  <si>
    <t>2.</t>
  </si>
  <si>
    <t>1.</t>
  </si>
  <si>
    <t>6.</t>
  </si>
  <si>
    <t>7.</t>
  </si>
  <si>
    <t>AKTIVNOST – A100408 : SKUPLJANJE NAPUŠTENIH I IZGUBLJENIH ŽIVOTINJA I NJIHOVO ZBRINJAVANJE</t>
  </si>
  <si>
    <t>UKUPNI RASHODI</t>
  </si>
  <si>
    <t xml:space="preserve">Račun </t>
  </si>
  <si>
    <t xml:space="preserve">              FUNKCIJASKA  KLASIFIKACIJA                                                                                                                                              EKONOMSKA KLAFIFIKACIJA</t>
  </si>
  <si>
    <t>Opće javne usluge                      01</t>
  </si>
  <si>
    <t>Obrana                        02</t>
  </si>
  <si>
    <t>Javni red i sigurnost                   03</t>
  </si>
  <si>
    <t>Ekonomski poslovi                             04</t>
  </si>
  <si>
    <t>Zaštita okoliša                            05</t>
  </si>
  <si>
    <t>Usluge unapređenja stanovanja i zajednice                      06</t>
  </si>
  <si>
    <t>Zdravstvo                      07</t>
  </si>
  <si>
    <t>Rekreacija, kultura i religija                      08</t>
  </si>
  <si>
    <t>Obrazovanje                  09</t>
  </si>
  <si>
    <t>Socijalna zaštita                 10</t>
  </si>
  <si>
    <t>UKUPNO</t>
  </si>
  <si>
    <t>Rashodi za zaposlene</t>
  </si>
  <si>
    <t>Plaće</t>
  </si>
  <si>
    <t>Ostali rashodi za zaposlene</t>
  </si>
  <si>
    <t>Materijalni rashodi</t>
  </si>
  <si>
    <t>Naknade troš.zaposlenima</t>
  </si>
  <si>
    <t xml:space="preserve">Rashodi za usluge </t>
  </si>
  <si>
    <t>Naknade troš.osob.izvan rad.odn.</t>
  </si>
  <si>
    <t>Ostali nespomenuti rashodi rashodi poslovanja</t>
  </si>
  <si>
    <t>Financijski rashodi</t>
  </si>
  <si>
    <t>Ostali financijski rashodi</t>
  </si>
  <si>
    <t>Subvencije</t>
  </si>
  <si>
    <t>Subvencije trg.društ., obrt., mal. I sred.pod.izvan jav.sekt.</t>
  </si>
  <si>
    <t>Pomoći dane u inoz. I unutar općeg proračuna</t>
  </si>
  <si>
    <t>Naknade građanima i kućanstvima na temelju osiguranja i druge nak.</t>
  </si>
  <si>
    <t>Ostale naknade građanima i kućanstvima iz proračuna</t>
  </si>
  <si>
    <t xml:space="preserve">Tekuće donacije </t>
  </si>
  <si>
    <t xml:space="preserve">Kapitalne donacije </t>
  </si>
  <si>
    <t>Izvanredni rashodi</t>
  </si>
  <si>
    <t>Rashodi za nabavu nefinancijske imovine</t>
  </si>
  <si>
    <t>Rashodi za nabavu neproizvedene imovine</t>
  </si>
  <si>
    <t>Materijalna imovina - prirodnqa bogatstva</t>
  </si>
  <si>
    <t>Nematerijalna imovina</t>
  </si>
  <si>
    <t>Građevinski objekti</t>
  </si>
  <si>
    <t>Postrojenja i oprema</t>
  </si>
  <si>
    <t xml:space="preserve">Prijevozna sredstva </t>
  </si>
  <si>
    <r>
      <rPr>
        <b/>
        <u/>
        <sz val="8"/>
        <rFont val="Times New Roman"/>
        <family val="1"/>
        <charset val="238"/>
      </rPr>
      <t>VRSTE IZVORA FINANCIRANJA</t>
    </r>
  </si>
  <si>
    <t>Izvor 1.     OPĆI PRIHODI I PRIMICI</t>
  </si>
  <si>
    <t>Izvor 3.     VLASTITI PRIHODI</t>
  </si>
  <si>
    <t>Izvor 3.1. Iznajmljivanje opreme, služnost…</t>
  </si>
  <si>
    <t xml:space="preserve">Izvor 3.3. Prihodi od prodaje nefinacnijske imovine </t>
  </si>
  <si>
    <t>Izvor 3.5. Ostali prihodi - kazne</t>
  </si>
  <si>
    <t>Izvor 4.     PRIHODI ZA POSEBNE NAMJENE</t>
  </si>
  <si>
    <t>Izvor 4.1. Šumski doprinos</t>
  </si>
  <si>
    <t>Izvor 4.2. Komunalni doprinos</t>
  </si>
  <si>
    <t>Izvor 4.3. Prihod od legalizacije</t>
  </si>
  <si>
    <t>Izvor 4.4. Komunalna naknada</t>
  </si>
  <si>
    <t>Izvor 4.5. Zakup poljoprivrednog zemljišta</t>
  </si>
  <si>
    <t>Izvor 4.6. Prihod od prodaje kuća i stanova na PPDS</t>
  </si>
  <si>
    <t>Izvor 4.7. Prihod od koncesije polj-.zemljišta</t>
  </si>
  <si>
    <t>Izvor 4.8. Naknada od prenamjene poljopr.zemljišta</t>
  </si>
  <si>
    <t>Izvor 4.9. Vodni doprinos (8%)</t>
  </si>
  <si>
    <t>Izvor 5.     TEKUĆE POMOĆI</t>
  </si>
  <si>
    <t>Izvor 5.1. HZZ</t>
  </si>
  <si>
    <t>Izvor 5.2. Državni proračun - kapitalne pomoći</t>
  </si>
  <si>
    <t>Izvor 5.3. Županijski proračun</t>
  </si>
  <si>
    <t>Izvor 5.4. Ministarstvo financija - FISKALNO IZRAVNANJE</t>
  </si>
  <si>
    <t>Izvor 5.6. Državni proračun -SDUDM</t>
  </si>
  <si>
    <t>Izvor 6.     DONACIJE</t>
  </si>
  <si>
    <t>Izvor 7.     PRIHODI OD PRODAJE ILI ZAMJENE FINANCIJSKE IMOVINE</t>
  </si>
  <si>
    <t xml:space="preserve">Izvor 8.     NAMJENSKI PRIMICI (Povrat depozita, zaduživanje..) </t>
  </si>
  <si>
    <t>Izvor 9.     VLASTITA SREDSTVA</t>
  </si>
  <si>
    <t>UKUPNO:</t>
  </si>
  <si>
    <t>2024.g.</t>
  </si>
  <si>
    <t>Kazne, penali i naknade šteta</t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</si>
  <si>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P1001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samouprave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</si>
  <si>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3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VLASTITI PRIHODI -iznajmljivanje opreme, služnost..</t>
    </r>
  </si>
  <si>
    <t>Izvor 3.2. Zakup polj.zemlj. prijenos iz prethodnih godina</t>
  </si>
  <si>
    <t>AKTIVNOST – A100406 : ODRŽAVANJE GROBLJA</t>
  </si>
  <si>
    <r>
      <rPr>
        <b/>
        <sz val="11"/>
        <rFont val="Times New Roman"/>
        <family val="1"/>
      </rPr>
      <t>2. IZMJENE I DOPUNE PRORAČUNA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DRAGALIĆ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2024.</t>
    </r>
  </si>
  <si>
    <t>01.01.2024. do 31.12.2024.</t>
  </si>
  <si>
    <r>
      <rPr>
        <b/>
        <sz val="13.5"/>
        <rFont val="Times New Roman"/>
        <family val="1"/>
      </rPr>
      <t>2. IZMJENE I DOPUNE 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2024.</t>
    </r>
  </si>
  <si>
    <t>2. IZMJENE I DOPUNE PRORAČUNA ZA 2024.g. PO FUNKCIJSKOJ i EKONOMSKOJ KLASIFIKACIJI</t>
  </si>
  <si>
    <t xml:space="preserve">      </t>
  </si>
  <si>
    <r>
      <t xml:space="preserve">                                                                                                                 Članak 3.                                                                                                                                                                                                                                              Rashodi i izdaci u Proračunu, u iznosu </t>
    </r>
    <r>
      <rPr>
        <b/>
        <sz val="10"/>
        <rFont val="Times New Roman"/>
        <family val="1"/>
        <charset val="238"/>
      </rPr>
      <t>1.957.305,20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€</t>
    </r>
    <r>
      <rPr>
        <sz val="10"/>
        <rFont val="Times New Roman"/>
        <family val="1"/>
        <charset val="238"/>
      </rPr>
      <t xml:space="preserve">  raspoređuju se po organizacijskoj, ekonomskoj i programskoj klasifikaciji u Posebnom dijelu Proračuna kako slijedi:</t>
    </r>
  </si>
  <si>
    <t>Članak 4.</t>
  </si>
  <si>
    <t xml:space="preserve"> Članak 5.</t>
  </si>
  <si>
    <t>Na temelju članka 46. Zakona o proračunu ("Narodne novine", broj 144/21) i članka 34. stavak 1., podstavak 4. Statuta Općine Dragalić ("Službeni glasnik", broj 3/18, 4/21 i 3/24) OPĆINSKO VIJEĆE OPĆINE DRAGALIĆ na  24. sjednici održanoj  30.12.2024. godine donijelo je</t>
  </si>
  <si>
    <t xml:space="preserve">  Raspodjela prihoda i stavljanje sredstava na raspolaganje vršit će se u pravilu ravnomjerno tijekom godine na sve korisnike sredstava i to prema dinamici ostvarivanja prihoda odnosno prema rokovima dospijeća plaćanja. obveza za koje su sredstva osigurana u Proračunu.</t>
  </si>
  <si>
    <r>
      <rPr>
        <b/>
        <sz val="8"/>
        <rFont val="Arial"/>
        <family val="2"/>
      </rPr>
      <t>KLASA: 400-01/24-01/08</t>
    </r>
    <r>
      <rPr>
        <sz val="8"/>
        <rFont val="Times New Roman"/>
        <family val="1"/>
      </rPr>
      <t xml:space="preserve"> </t>
    </r>
  </si>
  <si>
    <t>URBROJ: 2178-27-03-24-2</t>
  </si>
  <si>
    <r>
      <rPr>
        <b/>
        <sz val="8"/>
        <rFont val="Arial"/>
        <family val="2"/>
      </rPr>
      <t>Dragalić,</t>
    </r>
    <r>
      <rPr>
        <b/>
        <sz val="8"/>
        <rFont val="Times New Roman"/>
        <family val="1"/>
      </rPr>
      <t xml:space="preserve"> 30</t>
    </r>
    <r>
      <rPr>
        <b/>
        <sz val="8"/>
        <rFont val="Arial"/>
        <family val="2"/>
      </rPr>
      <t>.12.2024.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</si>
  <si>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Vesna Peterlik,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</si>
</sst>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#,##0.00_ ;\-#,##0.00\ "/>
  </numFmts>
  <fonts count="100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i/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2"/>
    </font>
    <font>
      <sz val="9.5"/>
      <name val="Times New Roman"/>
      <family val="2"/>
      <charset val="204"/>
    </font>
    <font>
      <sz val="10"/>
      <color indexed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2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11"/>
      <color rgb="FF000000"/>
      <name val="Times New Roman"/>
      <family val="2"/>
    </font>
    <font>
      <sz val="8"/>
      <name val="Times New Roman"/>
      <family val="2"/>
      <charset val="238"/>
    </font>
    <font>
      <b/>
      <sz val="8"/>
      <color rgb="FF000000"/>
      <name val="Times New Roman"/>
      <family val="1"/>
      <charset val="238"/>
    </font>
    <font>
      <b/>
      <sz val="6.5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sz val="10"/>
      <color rgb="FF000000"/>
      <name val="Times New Roman"/>
      <family val="2"/>
      <charset val="204"/>
    </font>
    <font>
      <sz val="8.5"/>
      <name val="Times New Roman"/>
      <family val="2"/>
    </font>
    <font>
      <b/>
      <sz val="9"/>
      <color rgb="FF000000"/>
      <name val="Times New Roman"/>
      <family val="1"/>
      <charset val="238"/>
    </font>
    <font>
      <b/>
      <sz val="13.5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7.5"/>
      <name val="Times New Roman"/>
      <family val="1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8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CC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55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Down="1">
      <left/>
      <right/>
      <top style="thin">
        <color indexed="8"/>
      </top>
      <bottom style="medium">
        <color indexed="8"/>
      </bottom>
      <diagonal style="thin">
        <color indexed="8"/>
      </diagonal>
    </border>
  </borders>
  <cellStyleXfs count="3">
    <xf numFmtId="0" fontId="0" fillId="0" borderId="0"/>
    <xf numFmtId="43" fontId="61" fillId="0" borderId="0" applyFont="0" applyFill="0" applyBorder="0" applyAlignment="0" applyProtection="0"/>
    <xf numFmtId="0" fontId="74" fillId="0" borderId="0"/>
  </cellStyleXfs>
  <cellXfs count="6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4" fontId="1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indent="12"/>
    </xf>
    <xf numFmtId="164" fontId="4" fillId="0" borderId="1" xfId="0" applyNumberFormat="1" applyFont="1" applyBorder="1" applyAlignment="1">
      <alignment horizontal="center" vertical="top" shrinkToFit="1"/>
    </xf>
    <xf numFmtId="1" fontId="1" fillId="3" borderId="1" xfId="0" applyNumberFormat="1" applyFont="1" applyFill="1" applyBorder="1" applyAlignment="1">
      <alignment horizontal="lef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vertical="top" shrinkToFit="1"/>
    </xf>
    <xf numFmtId="4" fontId="9" fillId="4" borderId="1" xfId="0" applyNumberFormat="1" applyFont="1" applyFill="1" applyBorder="1" applyAlignment="1">
      <alignment horizontal="right" vertical="top" shrinkToFit="1"/>
    </xf>
    <xf numFmtId="1" fontId="9" fillId="4" borderId="1" xfId="0" applyNumberFormat="1" applyFont="1" applyFill="1" applyBorder="1" applyAlignment="1">
      <alignment horizontal="right" vertical="top" shrinkToFit="1"/>
    </xf>
    <xf numFmtId="4" fontId="9" fillId="6" borderId="1" xfId="0" applyNumberFormat="1" applyFont="1" applyFill="1" applyBorder="1" applyAlignment="1">
      <alignment horizontal="right" vertical="top" shrinkToFit="1"/>
    </xf>
    <xf numFmtId="1" fontId="9" fillId="6" borderId="1" xfId="0" applyNumberFormat="1" applyFont="1" applyFill="1" applyBorder="1" applyAlignment="1">
      <alignment horizontal="right" vertical="top" shrinkToFit="1"/>
    </xf>
    <xf numFmtId="1" fontId="9" fillId="7" borderId="1" xfId="0" applyNumberFormat="1" applyFont="1" applyFill="1" applyBorder="1" applyAlignment="1">
      <alignment horizontal="right" vertical="top" shrinkToFit="1"/>
    </xf>
    <xf numFmtId="1" fontId="9" fillId="0" borderId="1" xfId="0" applyNumberFormat="1" applyFont="1" applyBorder="1" applyAlignment="1">
      <alignment horizontal="center" vertical="top" shrinkToFit="1"/>
    </xf>
    <xf numFmtId="1" fontId="11" fillId="0" borderId="1" xfId="0" applyNumberFormat="1" applyFont="1" applyBorder="1" applyAlignment="1">
      <alignment horizontal="center" vertical="top" shrinkToFit="1"/>
    </xf>
    <xf numFmtId="1" fontId="9" fillId="0" borderId="7" xfId="0" applyNumberFormat="1" applyFont="1" applyBorder="1" applyAlignment="1">
      <alignment horizontal="center" vertical="top" shrinkToFit="1"/>
    </xf>
    <xf numFmtId="1" fontId="11" fillId="0" borderId="7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top"/>
    </xf>
    <xf numFmtId="1" fontId="43" fillId="0" borderId="2" xfId="0" applyNumberFormat="1" applyFont="1" applyBorder="1" applyAlignment="1">
      <alignment horizontal="center" vertical="top" shrinkToFit="1"/>
    </xf>
    <xf numFmtId="1" fontId="11" fillId="8" borderId="1" xfId="0" applyNumberFormat="1" applyFont="1" applyFill="1" applyBorder="1" applyAlignment="1">
      <alignment horizontal="right" vertical="top" shrinkToFit="1"/>
    </xf>
    <xf numFmtId="0" fontId="0" fillId="8" borderId="0" xfId="0" applyFill="1" applyAlignment="1">
      <alignment horizontal="left" vertical="top"/>
    </xf>
    <xf numFmtId="1" fontId="1" fillId="8" borderId="1" xfId="0" applyNumberFormat="1" applyFont="1" applyFill="1" applyBorder="1" applyAlignment="1">
      <alignment horizontal="left" vertical="top" shrinkToFit="1"/>
    </xf>
    <xf numFmtId="1" fontId="1" fillId="8" borderId="1" xfId="0" applyNumberFormat="1" applyFont="1" applyFill="1" applyBorder="1" applyAlignment="1">
      <alignment horizontal="right" vertical="top" shrinkToFit="1"/>
    </xf>
    <xf numFmtId="1" fontId="39" fillId="8" borderId="1" xfId="0" applyNumberFormat="1" applyFont="1" applyFill="1" applyBorder="1" applyAlignment="1">
      <alignment horizontal="left" vertical="top" shrinkToFit="1"/>
    </xf>
    <xf numFmtId="4" fontId="39" fillId="8" borderId="1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0" fillId="8" borderId="2" xfId="0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1" fontId="11" fillId="0" borderId="2" xfId="0" applyNumberFormat="1" applyFont="1" applyBorder="1" applyAlignment="1">
      <alignment horizontal="center" vertical="top" shrinkToFit="1"/>
    </xf>
    <xf numFmtId="0" fontId="50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1" fontId="43" fillId="0" borderId="1" xfId="0" applyNumberFormat="1" applyFont="1" applyBorder="1" applyAlignment="1">
      <alignment horizontal="center" vertical="top" shrinkToFit="1"/>
    </xf>
    <xf numFmtId="4" fontId="45" fillId="0" borderId="10" xfId="0" applyNumberFormat="1" applyFont="1" applyBorder="1" applyAlignment="1" applyProtection="1">
      <alignment vertical="center"/>
      <protection locked="0"/>
    </xf>
    <xf numFmtId="0" fontId="50" fillId="8" borderId="0" xfId="0" applyFont="1" applyFill="1" applyAlignment="1">
      <alignment horizontal="left" vertical="top"/>
    </xf>
    <xf numFmtId="4" fontId="55" fillId="8" borderId="1" xfId="0" applyNumberFormat="1" applyFont="1" applyFill="1" applyBorder="1" applyAlignment="1">
      <alignment horizontal="right" vertical="top" shrinkToFit="1"/>
    </xf>
    <xf numFmtId="3" fontId="50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6" fillId="0" borderId="0" xfId="0" applyFont="1" applyAlignment="1">
      <alignment vertical="top"/>
    </xf>
    <xf numFmtId="4" fontId="64" fillId="0" borderId="2" xfId="0" applyNumberFormat="1" applyFont="1" applyBorder="1" applyAlignment="1">
      <alignment horizontal="right" vertical="top" shrinkToFit="1"/>
    </xf>
    <xf numFmtId="1" fontId="65" fillId="8" borderId="1" xfId="0" applyNumberFormat="1" applyFont="1" applyFill="1" applyBorder="1" applyAlignment="1">
      <alignment horizontal="right" vertical="top" shrinkToFit="1"/>
    </xf>
    <xf numFmtId="0" fontId="65" fillId="0" borderId="0" xfId="0" applyFont="1" applyAlignment="1">
      <alignment horizontal="left" vertical="top"/>
    </xf>
    <xf numFmtId="4" fontId="64" fillId="8" borderId="1" xfId="0" applyNumberFormat="1" applyFont="1" applyFill="1" applyBorder="1" applyAlignment="1">
      <alignment horizontal="right" vertical="top" shrinkToFit="1"/>
    </xf>
    <xf numFmtId="0" fontId="64" fillId="8" borderId="0" xfId="0" applyFont="1" applyFill="1" applyAlignment="1">
      <alignment horizontal="left" vertical="top"/>
    </xf>
    <xf numFmtId="0" fontId="65" fillId="8" borderId="0" xfId="0" applyFont="1" applyFill="1" applyAlignment="1">
      <alignment horizontal="left" vertical="top"/>
    </xf>
    <xf numFmtId="4" fontId="64" fillId="0" borderId="1" xfId="0" applyNumberFormat="1" applyFont="1" applyBorder="1" applyAlignment="1">
      <alignment horizontal="right" vertical="top" shrinkToFit="1"/>
    </xf>
    <xf numFmtId="1" fontId="64" fillId="8" borderId="1" xfId="0" applyNumberFormat="1" applyFont="1" applyFill="1" applyBorder="1" applyAlignment="1">
      <alignment horizontal="right" vertical="top" shrinkToFit="1"/>
    </xf>
    <xf numFmtId="0" fontId="64" fillId="0" borderId="0" xfId="0" applyFont="1" applyAlignment="1">
      <alignment horizontal="left" vertical="top"/>
    </xf>
    <xf numFmtId="3" fontId="64" fillId="0" borderId="0" xfId="0" applyNumberFormat="1" applyFont="1" applyAlignment="1">
      <alignment horizontal="left" vertical="top"/>
    </xf>
    <xf numFmtId="1" fontId="67" fillId="8" borderId="1" xfId="0" applyNumberFormat="1" applyFont="1" applyFill="1" applyBorder="1" applyAlignment="1">
      <alignment horizontal="right" vertical="top" shrinkToFit="1"/>
    </xf>
    <xf numFmtId="4" fontId="64" fillId="0" borderId="2" xfId="0" applyNumberFormat="1" applyFont="1" applyBorder="1" applyAlignment="1">
      <alignment horizontal="right" vertical="center" shrinkToFit="1"/>
    </xf>
    <xf numFmtId="4" fontId="66" fillId="0" borderId="10" xfId="0" applyNumberFormat="1" applyFont="1" applyBorder="1" applyAlignment="1" applyProtection="1">
      <alignment horizontal="right" vertical="center"/>
      <protection locked="0"/>
    </xf>
    <xf numFmtId="1" fontId="9" fillId="3" borderId="1" xfId="0" applyNumberFormat="1" applyFont="1" applyFill="1" applyBorder="1" applyAlignment="1">
      <alignment horizontal="right" vertical="center" shrinkToFit="1"/>
    </xf>
    <xf numFmtId="4" fontId="64" fillId="0" borderId="2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4" fontId="64" fillId="0" borderId="2" xfId="0" applyNumberFormat="1" applyFont="1" applyBorder="1" applyAlignment="1">
      <alignment horizontal="right" vertical="center"/>
    </xf>
    <xf numFmtId="1" fontId="43" fillId="0" borderId="2" xfId="0" applyNumberFormat="1" applyFont="1" applyBorder="1" applyAlignment="1">
      <alignment horizontal="center" vertical="center" shrinkToFit="1"/>
    </xf>
    <xf numFmtId="1" fontId="11" fillId="0" borderId="2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1" fontId="9" fillId="8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" fontId="43" fillId="8" borderId="1" xfId="0" applyNumberFormat="1" applyFont="1" applyFill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center" shrinkToFit="1"/>
    </xf>
    <xf numFmtId="1" fontId="46" fillId="8" borderId="1" xfId="0" applyNumberFormat="1" applyFont="1" applyFill="1" applyBorder="1" applyAlignment="1">
      <alignment horizontal="right" vertical="top" shrinkToFit="1"/>
    </xf>
    <xf numFmtId="0" fontId="65" fillId="0" borderId="0" xfId="0" applyFont="1" applyAlignment="1">
      <alignment horizontal="right" vertical="center"/>
    </xf>
    <xf numFmtId="4" fontId="64" fillId="12" borderId="1" xfId="0" applyNumberFormat="1" applyFont="1" applyFill="1" applyBorder="1" applyAlignment="1">
      <alignment horizontal="right" vertical="center" shrinkToFit="1"/>
    </xf>
    <xf numFmtId="4" fontId="64" fillId="8" borderId="1" xfId="0" applyNumberFormat="1" applyFont="1" applyFill="1" applyBorder="1" applyAlignment="1">
      <alignment horizontal="right" vertical="center" shrinkToFit="1"/>
    </xf>
    <xf numFmtId="4" fontId="64" fillId="3" borderId="1" xfId="0" applyNumberFormat="1" applyFont="1" applyFill="1" applyBorder="1" applyAlignment="1">
      <alignment horizontal="right" vertical="center" shrinkToFit="1"/>
    </xf>
    <xf numFmtId="4" fontId="64" fillId="4" borderId="1" xfId="0" applyNumberFormat="1" applyFont="1" applyFill="1" applyBorder="1" applyAlignment="1">
      <alignment horizontal="right" vertical="center" shrinkToFit="1"/>
    </xf>
    <xf numFmtId="4" fontId="64" fillId="6" borderId="1" xfId="0" applyNumberFormat="1" applyFont="1" applyFill="1" applyBorder="1" applyAlignment="1">
      <alignment horizontal="right" vertical="center" shrinkToFit="1"/>
    </xf>
    <xf numFmtId="4" fontId="64" fillId="7" borderId="1" xfId="0" applyNumberFormat="1" applyFont="1" applyFill="1" applyBorder="1" applyAlignment="1">
      <alignment horizontal="right" vertical="center" shrinkToFit="1"/>
    </xf>
    <xf numFmtId="4" fontId="65" fillId="0" borderId="1" xfId="0" applyNumberFormat="1" applyFont="1" applyBorder="1" applyAlignment="1">
      <alignment horizontal="right" vertical="center" shrinkToFit="1"/>
    </xf>
    <xf numFmtId="4" fontId="64" fillId="6" borderId="7" xfId="0" applyNumberFormat="1" applyFont="1" applyFill="1" applyBorder="1" applyAlignment="1">
      <alignment horizontal="right" vertical="center" shrinkToFit="1"/>
    </xf>
    <xf numFmtId="4" fontId="64" fillId="7" borderId="2" xfId="0" applyNumberFormat="1" applyFont="1" applyFill="1" applyBorder="1" applyAlignment="1">
      <alignment horizontal="right" vertical="center" shrinkToFit="1"/>
    </xf>
    <xf numFmtId="4" fontId="64" fillId="0" borderId="1" xfId="0" applyNumberFormat="1" applyFont="1" applyBorder="1" applyAlignment="1">
      <alignment horizontal="right" vertical="center" shrinkToFit="1"/>
    </xf>
    <xf numFmtId="4" fontId="64" fillId="0" borderId="7" xfId="0" applyNumberFormat="1" applyFont="1" applyBorder="1" applyAlignment="1">
      <alignment horizontal="right" vertical="center" shrinkToFit="1"/>
    </xf>
    <xf numFmtId="4" fontId="65" fillId="0" borderId="2" xfId="0" applyNumberFormat="1" applyFont="1" applyBorder="1" applyAlignment="1">
      <alignment horizontal="right" vertical="center" shrinkToFit="1"/>
    </xf>
    <xf numFmtId="2" fontId="65" fillId="0" borderId="1" xfId="0" applyNumberFormat="1" applyFont="1" applyBorder="1" applyAlignment="1">
      <alignment horizontal="right" vertical="center" shrinkToFit="1"/>
    </xf>
    <xf numFmtId="4" fontId="64" fillId="4" borderId="7" xfId="0" applyNumberFormat="1" applyFont="1" applyFill="1" applyBorder="1" applyAlignment="1">
      <alignment horizontal="right" vertical="center" shrinkToFit="1"/>
    </xf>
    <xf numFmtId="4" fontId="65" fillId="8" borderId="1" xfId="0" applyNumberFormat="1" applyFont="1" applyFill="1" applyBorder="1" applyAlignment="1">
      <alignment horizontal="right" vertical="center" shrinkToFit="1"/>
    </xf>
    <xf numFmtId="4" fontId="64" fillId="0" borderId="2" xfId="1" applyNumberFormat="1" applyFont="1" applyFill="1" applyBorder="1" applyAlignment="1">
      <alignment horizontal="right" vertical="center" shrinkToFit="1"/>
    </xf>
    <xf numFmtId="4" fontId="65" fillId="0" borderId="7" xfId="0" applyNumberFormat="1" applyFont="1" applyBorder="1" applyAlignment="1">
      <alignment horizontal="right" vertical="center" shrinkToFit="1"/>
    </xf>
    <xf numFmtId="4" fontId="65" fillId="0" borderId="0" xfId="0" applyNumberFormat="1" applyFont="1" applyAlignment="1">
      <alignment horizontal="right" vertical="center" shrinkToFit="1"/>
    </xf>
    <xf numFmtId="4" fontId="43" fillId="11" borderId="2" xfId="0" applyNumberFormat="1" applyFont="1" applyFill="1" applyBorder="1" applyAlignment="1">
      <alignment horizontal="right" vertical="center" shrinkToFit="1"/>
    </xf>
    <xf numFmtId="1" fontId="43" fillId="11" borderId="1" xfId="0" applyNumberFormat="1" applyFont="1" applyFill="1" applyBorder="1" applyAlignment="1">
      <alignment horizontal="right" vertical="center" shrinkToFit="1"/>
    </xf>
    <xf numFmtId="1" fontId="9" fillId="12" borderId="1" xfId="0" applyNumberFormat="1" applyFont="1" applyFill="1" applyBorder="1" applyAlignment="1">
      <alignment horizontal="right" vertical="center" shrinkToFit="1"/>
    </xf>
    <xf numFmtId="1" fontId="65" fillId="8" borderId="1" xfId="0" applyNumberFormat="1" applyFont="1" applyFill="1" applyBorder="1" applyAlignment="1">
      <alignment horizontal="right" vertical="center" shrinkToFit="1"/>
    </xf>
    <xf numFmtId="1" fontId="9" fillId="4" borderId="1" xfId="0" applyNumberFormat="1" applyFont="1" applyFill="1" applyBorder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71" fillId="8" borderId="0" xfId="0" applyFont="1" applyFill="1" applyAlignment="1">
      <alignment horizontal="left" vertical="top"/>
    </xf>
    <xf numFmtId="1" fontId="46" fillId="0" borderId="1" xfId="0" applyNumberFormat="1" applyFont="1" applyBorder="1" applyAlignment="1">
      <alignment horizontal="center" vertical="top" shrinkToFit="1"/>
    </xf>
    <xf numFmtId="1" fontId="11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left" vertical="top" wrapText="1"/>
    </xf>
    <xf numFmtId="1" fontId="11" fillId="8" borderId="0" xfId="0" applyNumberFormat="1" applyFont="1" applyFill="1" applyAlignment="1">
      <alignment horizontal="right" vertical="top" shrinkToFit="1"/>
    </xf>
    <xf numFmtId="4" fontId="43" fillId="0" borderId="1" xfId="0" applyNumberFormat="1" applyFont="1" applyBorder="1" applyAlignment="1">
      <alignment horizontal="right" vertical="center" shrinkToFit="1"/>
    </xf>
    <xf numFmtId="4" fontId="57" fillId="0" borderId="10" xfId="0" applyNumberFormat="1" applyFont="1" applyBorder="1" applyAlignment="1" applyProtection="1">
      <alignment vertical="center"/>
      <protection locked="0"/>
    </xf>
    <xf numFmtId="4" fontId="65" fillId="0" borderId="2" xfId="0" applyNumberFormat="1" applyFont="1" applyBorder="1" applyAlignment="1">
      <alignment horizontal="right" vertical="top" shrinkToFit="1"/>
    </xf>
    <xf numFmtId="4" fontId="50" fillId="0" borderId="0" xfId="0" applyNumberFormat="1" applyFont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42" fillId="8" borderId="0" xfId="0" applyFont="1" applyFill="1" applyAlignment="1">
      <alignment horizontal="left" vertical="center" wrapText="1"/>
    </xf>
    <xf numFmtId="1" fontId="9" fillId="8" borderId="1" xfId="0" applyNumberFormat="1" applyFont="1" applyFill="1" applyBorder="1" applyAlignment="1">
      <alignment horizontal="right" vertical="top" shrinkToFit="1"/>
    </xf>
    <xf numFmtId="4" fontId="64" fillId="4" borderId="1" xfId="0" applyNumberFormat="1" applyFont="1" applyFill="1" applyBorder="1" applyAlignment="1">
      <alignment horizontal="right" vertical="top" shrinkToFit="1"/>
    </xf>
    <xf numFmtId="4" fontId="64" fillId="6" borderId="1" xfId="0" applyNumberFormat="1" applyFont="1" applyFill="1" applyBorder="1" applyAlignment="1">
      <alignment horizontal="right" vertical="top" shrinkToFit="1"/>
    </xf>
    <xf numFmtId="4" fontId="64" fillId="7" borderId="1" xfId="0" applyNumberFormat="1" applyFont="1" applyFill="1" applyBorder="1" applyAlignment="1">
      <alignment horizontal="right" vertical="top" shrinkToFit="1"/>
    </xf>
    <xf numFmtId="4" fontId="66" fillId="0" borderId="10" xfId="0" applyNumberFormat="1" applyFont="1" applyBorder="1" applyAlignment="1" applyProtection="1">
      <alignment vertical="center"/>
      <protection locked="0"/>
    </xf>
    <xf numFmtId="4" fontId="78" fillId="3" borderId="1" xfId="0" applyNumberFormat="1" applyFont="1" applyFill="1" applyBorder="1" applyAlignment="1">
      <alignment horizontal="right" vertical="center" shrinkToFit="1"/>
    </xf>
    <xf numFmtId="0" fontId="29" fillId="0" borderId="0" xfId="0" applyFont="1" applyAlignment="1">
      <alignment horizontal="left" vertical="top" wrapText="1"/>
    </xf>
    <xf numFmtId="0" fontId="73" fillId="8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72" fillId="0" borderId="0" xfId="0" applyFont="1" applyAlignment="1">
      <alignment horizontal="left" vertical="top"/>
    </xf>
    <xf numFmtId="0" fontId="80" fillId="0" borderId="0" xfId="0" applyFont="1" applyAlignment="1">
      <alignment horizontal="center" vertical="top" wrapText="1"/>
    </xf>
    <xf numFmtId="0" fontId="57" fillId="0" borderId="0" xfId="0" applyFont="1" applyAlignment="1">
      <alignment horizontal="left" vertical="top" wrapText="1"/>
    </xf>
    <xf numFmtId="1" fontId="9" fillId="6" borderId="1" xfId="0" applyNumberFormat="1" applyFont="1" applyFill="1" applyBorder="1" applyAlignment="1">
      <alignment horizontal="right" vertical="center" shrinkToFit="1"/>
    </xf>
    <xf numFmtId="0" fontId="73" fillId="8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3" borderId="1" xfId="0" applyFill="1" applyBorder="1" applyAlignment="1">
      <alignment horizontal="center" vertical="center" wrapText="1"/>
    </xf>
    <xf numFmtId="4" fontId="64" fillId="15" borderId="1" xfId="0" applyNumberFormat="1" applyFont="1" applyFill="1" applyBorder="1" applyAlignment="1">
      <alignment horizontal="right" vertical="center" shrinkToFit="1"/>
    </xf>
    <xf numFmtId="1" fontId="9" fillId="15" borderId="1" xfId="0" applyNumberFormat="1" applyFont="1" applyFill="1" applyBorder="1" applyAlignment="1">
      <alignment horizontal="right" vertical="center" shrinkToFit="1"/>
    </xf>
    <xf numFmtId="1" fontId="9" fillId="0" borderId="9" xfId="0" applyNumberFormat="1" applyFont="1" applyBorder="1" applyAlignment="1">
      <alignment horizontal="center" vertical="top" shrinkToFit="1"/>
    </xf>
    <xf numFmtId="0" fontId="0" fillId="0" borderId="13" xfId="0" applyBorder="1" applyAlignment="1">
      <alignment horizontal="left" vertical="top" wrapText="1"/>
    </xf>
    <xf numFmtId="1" fontId="9" fillId="0" borderId="9" xfId="0" applyNumberFormat="1" applyFont="1" applyBorder="1" applyAlignment="1">
      <alignment horizontal="center" vertical="center" shrinkToFit="1"/>
    </xf>
    <xf numFmtId="1" fontId="11" fillId="0" borderId="7" xfId="0" applyNumberFormat="1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3" fillId="0" borderId="13" xfId="0" applyFont="1" applyBorder="1" applyAlignment="1">
      <alignment horizontal="left" vertical="top" wrapText="1"/>
    </xf>
    <xf numFmtId="0" fontId="0" fillId="13" borderId="8" xfId="0" applyFill="1" applyBorder="1" applyAlignment="1">
      <alignment horizontal="center" vertical="center" wrapText="1"/>
    </xf>
    <xf numFmtId="164" fontId="64" fillId="2" borderId="1" xfId="0" applyNumberFormat="1" applyFont="1" applyFill="1" applyBorder="1" applyAlignment="1">
      <alignment horizontal="center" vertical="center" shrinkToFit="1"/>
    </xf>
    <xf numFmtId="1" fontId="11" fillId="0" borderId="8" xfId="0" applyNumberFormat="1" applyFont="1" applyBorder="1" applyAlignment="1">
      <alignment horizontal="center" vertical="center" shrinkToFit="1"/>
    </xf>
    <xf numFmtId="4" fontId="44" fillId="8" borderId="1" xfId="0" applyNumberFormat="1" applyFont="1" applyFill="1" applyBorder="1" applyAlignment="1">
      <alignment horizontal="right" vertical="top" shrinkToFit="1"/>
    </xf>
    <xf numFmtId="0" fontId="71" fillId="0" borderId="0" xfId="0" applyFont="1" applyAlignment="1">
      <alignment horizontal="left" vertical="top"/>
    </xf>
    <xf numFmtId="0" fontId="41" fillId="0" borderId="5" xfId="0" applyFont="1" applyBorder="1" applyAlignment="1">
      <alignment horizontal="left" vertical="top" wrapText="1"/>
    </xf>
    <xf numFmtId="1" fontId="11" fillId="0" borderId="12" xfId="0" applyNumberFormat="1" applyFont="1" applyBorder="1" applyAlignment="1">
      <alignment horizontal="center" vertical="top" shrinkToFit="1"/>
    </xf>
    <xf numFmtId="1" fontId="11" fillId="0" borderId="20" xfId="0" applyNumberFormat="1" applyFont="1" applyBorder="1" applyAlignment="1">
      <alignment horizontal="center" vertical="top" shrinkToFit="1"/>
    </xf>
    <xf numFmtId="0" fontId="10" fillId="0" borderId="20" xfId="0" applyFont="1" applyBorder="1" applyAlignment="1">
      <alignment horizontal="left" vertical="top" wrapText="1"/>
    </xf>
    <xf numFmtId="0" fontId="66" fillId="13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" fontId="9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left" vertical="top" wrapText="1"/>
    </xf>
    <xf numFmtId="4" fontId="65" fillId="8" borderId="7" xfId="0" applyNumberFormat="1" applyFont="1" applyFill="1" applyBorder="1" applyAlignment="1">
      <alignment horizontal="right" vertical="center" shrinkToFit="1"/>
    </xf>
    <xf numFmtId="0" fontId="70" fillId="8" borderId="0" xfId="0" applyFont="1" applyFill="1" applyAlignment="1">
      <alignment horizontal="left" vertical="top" wrapText="1"/>
    </xf>
    <xf numFmtId="4" fontId="64" fillId="7" borderId="7" xfId="0" applyNumberFormat="1" applyFont="1" applyFill="1" applyBorder="1" applyAlignment="1">
      <alignment horizontal="right" vertical="center" shrinkToFit="1"/>
    </xf>
    <xf numFmtId="1" fontId="11" fillId="8" borderId="9" xfId="0" applyNumberFormat="1" applyFont="1" applyFill="1" applyBorder="1" applyAlignment="1">
      <alignment horizontal="right" vertical="top" shrinkToFit="1"/>
    </xf>
    <xf numFmtId="4" fontId="64" fillId="8" borderId="12" xfId="0" applyNumberFormat="1" applyFont="1" applyFill="1" applyBorder="1" applyAlignment="1">
      <alignment horizontal="right" vertical="center" shrinkToFit="1"/>
    </xf>
    <xf numFmtId="4" fontId="65" fillId="8" borderId="12" xfId="0" applyNumberFormat="1" applyFont="1" applyFill="1" applyBorder="1" applyAlignment="1">
      <alignment horizontal="right" vertical="center" shrinkToFit="1"/>
    </xf>
    <xf numFmtId="1" fontId="11" fillId="8" borderId="7" xfId="0" applyNumberFormat="1" applyFont="1" applyFill="1" applyBorder="1" applyAlignment="1">
      <alignment horizontal="right" vertical="top" shrinkToFit="1"/>
    </xf>
    <xf numFmtId="4" fontId="66" fillId="0" borderId="22" xfId="0" applyNumberFormat="1" applyFont="1" applyBorder="1" applyAlignment="1" applyProtection="1">
      <alignment horizontal="right" vertical="center"/>
      <protection locked="0"/>
    </xf>
    <xf numFmtId="1" fontId="11" fillId="8" borderId="12" xfId="0" applyNumberFormat="1" applyFont="1" applyFill="1" applyBorder="1" applyAlignment="1">
      <alignment horizontal="right" vertical="top" shrinkToFit="1"/>
    </xf>
    <xf numFmtId="4" fontId="44" fillId="0" borderId="2" xfId="0" applyNumberFormat="1" applyFont="1" applyBorder="1" applyAlignment="1">
      <alignment horizontal="right" vertical="center"/>
    </xf>
    <xf numFmtId="0" fontId="82" fillId="0" borderId="0" xfId="0" applyFont="1" applyAlignment="1">
      <alignment horizontal="left" vertical="top"/>
    </xf>
    <xf numFmtId="4" fontId="64" fillId="8" borderId="2" xfId="0" applyNumberFormat="1" applyFont="1" applyFill="1" applyBorder="1" applyAlignment="1">
      <alignment horizontal="right" vertical="center" shrinkToFit="1"/>
    </xf>
    <xf numFmtId="0" fontId="59" fillId="0" borderId="13" xfId="0" applyFont="1" applyBorder="1" applyAlignment="1">
      <alignment horizontal="left" vertical="top" wrapText="1"/>
    </xf>
    <xf numFmtId="0" fontId="59" fillId="0" borderId="2" xfId="0" applyFont="1" applyBorder="1" applyAlignment="1">
      <alignment horizontal="left" vertical="top" wrapText="1"/>
    </xf>
    <xf numFmtId="1" fontId="11" fillId="0" borderId="8" xfId="0" applyNumberFormat="1" applyFont="1" applyBorder="1" applyAlignment="1">
      <alignment horizontal="center" vertical="top" shrinkToFit="1"/>
    </xf>
    <xf numFmtId="0" fontId="0" fillId="0" borderId="25" xfId="0" applyBorder="1" applyAlignment="1">
      <alignment horizontal="left" vertical="top"/>
    </xf>
    <xf numFmtId="1" fontId="11" fillId="0" borderId="12" xfId="0" applyNumberFormat="1" applyFont="1" applyBorder="1" applyAlignment="1">
      <alignment horizontal="center" vertical="center" shrinkToFit="1"/>
    </xf>
    <xf numFmtId="4" fontId="64" fillId="12" borderId="9" xfId="0" applyNumberFormat="1" applyFont="1" applyFill="1" applyBorder="1" applyAlignment="1">
      <alignment horizontal="right" vertical="center" shrinkToFit="1"/>
    </xf>
    <xf numFmtId="1" fontId="9" fillId="12" borderId="9" xfId="0" applyNumberFormat="1" applyFont="1" applyFill="1" applyBorder="1" applyAlignment="1">
      <alignment horizontal="right" vertical="center" shrinkToFit="1"/>
    </xf>
    <xf numFmtId="0" fontId="0" fillId="0" borderId="15" xfId="0" applyBorder="1" applyAlignment="1">
      <alignment horizontal="left" vertical="top"/>
    </xf>
    <xf numFmtId="1" fontId="11" fillId="0" borderId="16" xfId="0" applyNumberFormat="1" applyFont="1" applyBorder="1" applyAlignment="1">
      <alignment horizontal="left" vertical="top" shrinkToFit="1"/>
    </xf>
    <xf numFmtId="0" fontId="10" fillId="0" borderId="16" xfId="0" applyFont="1" applyBorder="1" applyAlignment="1">
      <alignment horizontal="left" vertical="top" wrapText="1"/>
    </xf>
    <xf numFmtId="4" fontId="65" fillId="0" borderId="16" xfId="0" applyNumberFormat="1" applyFont="1" applyBorder="1" applyAlignment="1">
      <alignment horizontal="right" vertical="center" shrinkToFi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0" borderId="28" xfId="0" applyFont="1" applyBorder="1" applyAlignment="1">
      <alignment horizontal="left" vertical="top" wrapText="1"/>
    </xf>
    <xf numFmtId="1" fontId="11" fillId="0" borderId="31" xfId="0" applyNumberFormat="1" applyFont="1" applyBorder="1" applyAlignment="1">
      <alignment horizontal="center" vertical="center" shrinkToFit="1"/>
    </xf>
    <xf numFmtId="4" fontId="64" fillId="8" borderId="7" xfId="0" applyNumberFormat="1" applyFont="1" applyFill="1" applyBorder="1" applyAlignment="1">
      <alignment horizontal="right" vertical="center" shrinkToFit="1"/>
    </xf>
    <xf numFmtId="4" fontId="45" fillId="0" borderId="22" xfId="0" applyNumberFormat="1" applyFont="1" applyBorder="1" applyAlignment="1" applyProtection="1">
      <alignment vertical="center"/>
      <protection locked="0"/>
    </xf>
    <xf numFmtId="4" fontId="66" fillId="0" borderId="32" xfId="0" applyNumberFormat="1" applyFont="1" applyBorder="1" applyAlignment="1" applyProtection="1">
      <alignment horizontal="right" vertical="center"/>
      <protection locked="0"/>
    </xf>
    <xf numFmtId="1" fontId="9" fillId="0" borderId="17" xfId="0" applyNumberFormat="1" applyFont="1" applyBorder="1" applyAlignment="1">
      <alignment horizontal="center" vertical="top" shrinkToFit="1"/>
    </xf>
    <xf numFmtId="0" fontId="0" fillId="0" borderId="33" xfId="0" applyBorder="1" applyAlignment="1">
      <alignment horizontal="left" vertical="top"/>
    </xf>
    <xf numFmtId="4" fontId="64" fillId="3" borderId="9" xfId="0" applyNumberFormat="1" applyFont="1" applyFill="1" applyBorder="1" applyAlignment="1">
      <alignment horizontal="right" vertical="center" shrinkToFit="1"/>
    </xf>
    <xf numFmtId="4" fontId="65" fillId="0" borderId="12" xfId="0" applyNumberFormat="1" applyFont="1" applyBorder="1" applyAlignment="1">
      <alignment horizontal="right" vertical="center" shrinkToFit="1"/>
    </xf>
    <xf numFmtId="1" fontId="43" fillId="0" borderId="8" xfId="0" applyNumberFormat="1" applyFont="1" applyBorder="1" applyAlignment="1">
      <alignment horizontal="center" vertical="top" shrinkToFit="1"/>
    </xf>
    <xf numFmtId="1" fontId="43" fillId="0" borderId="12" xfId="0" applyNumberFormat="1" applyFont="1" applyBorder="1" applyAlignment="1">
      <alignment horizontal="center" vertical="top" shrinkToFit="1"/>
    </xf>
    <xf numFmtId="1" fontId="43" fillId="0" borderId="12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 shrinkToFit="1"/>
    </xf>
    <xf numFmtId="1" fontId="1" fillId="8" borderId="7" xfId="0" applyNumberFormat="1" applyFont="1" applyFill="1" applyBorder="1" applyAlignment="1">
      <alignment horizontal="right" vertical="top" shrinkToFit="1"/>
    </xf>
    <xf numFmtId="1" fontId="2" fillId="0" borderId="12" xfId="0" applyNumberFormat="1" applyFont="1" applyBorder="1" applyAlignment="1">
      <alignment horizontal="left" vertical="top" shrinkToFit="1"/>
    </xf>
    <xf numFmtId="4" fontId="2" fillId="0" borderId="12" xfId="0" applyNumberFormat="1" applyFont="1" applyBorder="1" applyAlignment="1">
      <alignment horizontal="right" vertical="top" shrinkToFit="1"/>
    </xf>
    <xf numFmtId="1" fontId="1" fillId="8" borderId="12" xfId="0" applyNumberFormat="1" applyFont="1" applyFill="1" applyBorder="1" applyAlignment="1">
      <alignment horizontal="right" vertical="top" shrinkToFit="1"/>
    </xf>
    <xf numFmtId="1" fontId="55" fillId="0" borderId="12" xfId="0" applyNumberFormat="1" applyFont="1" applyBorder="1" applyAlignment="1">
      <alignment horizontal="left" vertical="top" shrinkToFit="1"/>
    </xf>
    <xf numFmtId="4" fontId="55" fillId="0" borderId="12" xfId="0" applyNumberFormat="1" applyFont="1" applyBorder="1" applyAlignment="1">
      <alignment horizontal="right" vertical="top" shrinkToFit="1"/>
    </xf>
    <xf numFmtId="1" fontId="55" fillId="8" borderId="1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4" fontId="57" fillId="8" borderId="1" xfId="0" applyNumberFormat="1" applyFont="1" applyFill="1" applyBorder="1" applyAlignment="1">
      <alignment horizontal="right" vertical="center" shrinkToFit="1"/>
    </xf>
    <xf numFmtId="4" fontId="57" fillId="8" borderId="7" xfId="0" applyNumberFormat="1" applyFont="1" applyFill="1" applyBorder="1" applyAlignment="1">
      <alignment horizontal="right" vertical="center" shrinkToFit="1"/>
    </xf>
    <xf numFmtId="4" fontId="66" fillId="4" borderId="7" xfId="0" applyNumberFormat="1" applyFont="1" applyFill="1" applyBorder="1" applyAlignment="1">
      <alignment horizontal="right" vertical="center" shrinkToFit="1"/>
    </xf>
    <xf numFmtId="0" fontId="16" fillId="0" borderId="0" xfId="0" applyFont="1" applyAlignment="1">
      <alignment horizontal="center" vertical="top"/>
    </xf>
    <xf numFmtId="0" fontId="0" fillId="8" borderId="0" xfId="0" applyFill="1" applyAlignment="1">
      <alignment horizontal="center" vertical="top"/>
    </xf>
    <xf numFmtId="0" fontId="44" fillId="0" borderId="0" xfId="0" applyFont="1" applyAlignment="1">
      <alignment horizontal="center" vertical="top"/>
    </xf>
    <xf numFmtId="4" fontId="44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 vertical="top" wrapText="1"/>
    </xf>
    <xf numFmtId="0" fontId="0" fillId="13" borderId="14" xfId="0" applyFill="1" applyBorder="1" applyAlignment="1">
      <alignment horizontal="center" vertical="center" wrapText="1"/>
    </xf>
    <xf numFmtId="4" fontId="50" fillId="0" borderId="0" xfId="0" applyNumberFormat="1" applyFont="1" applyAlignment="1">
      <alignment horizontal="right" vertical="top"/>
    </xf>
    <xf numFmtId="4" fontId="57" fillId="0" borderId="7" xfId="0" applyNumberFormat="1" applyFont="1" applyBorder="1" applyAlignment="1">
      <alignment horizontal="right" vertical="center" shrinkToFit="1"/>
    </xf>
    <xf numFmtId="0" fontId="10" fillId="0" borderId="27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4" fontId="57" fillId="0" borderId="1" xfId="0" applyNumberFormat="1" applyFont="1" applyBorder="1" applyAlignment="1">
      <alignment horizontal="right" vertical="center" shrinkToFit="1"/>
    </xf>
    <xf numFmtId="4" fontId="57" fillId="8" borderId="12" xfId="0" applyNumberFormat="1" applyFont="1" applyFill="1" applyBorder="1" applyAlignment="1">
      <alignment horizontal="right" vertical="center" shrinkToFit="1"/>
    </xf>
    <xf numFmtId="4" fontId="66" fillId="0" borderId="1" xfId="0" applyNumberFormat="1" applyFont="1" applyBorder="1" applyAlignment="1">
      <alignment horizontal="right" vertical="center" shrinkToFit="1"/>
    </xf>
    <xf numFmtId="4" fontId="57" fillId="0" borderId="10" xfId="0" applyNumberFormat="1" applyFont="1" applyBorder="1" applyAlignment="1" applyProtection="1">
      <alignment horizontal="right" vertical="center"/>
      <protection locked="0"/>
    </xf>
    <xf numFmtId="4" fontId="52" fillId="0" borderId="10" xfId="0" applyNumberFormat="1" applyFont="1" applyBorder="1" applyAlignment="1" applyProtection="1">
      <alignment vertical="center"/>
      <protection locked="0"/>
    </xf>
    <xf numFmtId="4" fontId="66" fillId="8" borderId="12" xfId="0" applyNumberFormat="1" applyFont="1" applyFill="1" applyBorder="1" applyAlignment="1">
      <alignment horizontal="right" vertical="center" shrinkToFit="1"/>
    </xf>
    <xf numFmtId="4" fontId="66" fillId="0" borderId="9" xfId="0" applyNumberFormat="1" applyFont="1" applyBorder="1" applyAlignment="1">
      <alignment horizontal="right" vertical="center" shrinkToFit="1"/>
    </xf>
    <xf numFmtId="4" fontId="84" fillId="0" borderId="1" xfId="0" applyNumberFormat="1" applyFont="1" applyBorder="1" applyAlignment="1">
      <alignment horizontal="right" vertical="top" shrinkToFit="1"/>
    </xf>
    <xf numFmtId="4" fontId="84" fillId="0" borderId="7" xfId="0" applyNumberFormat="1" applyFont="1" applyBorder="1" applyAlignment="1">
      <alignment horizontal="right" vertical="top" shrinkToFit="1"/>
    </xf>
    <xf numFmtId="4" fontId="84" fillId="0" borderId="12" xfId="0" applyNumberFormat="1" applyFont="1" applyBorder="1" applyAlignment="1">
      <alignment horizontal="right" vertical="top" shrinkToFit="1"/>
    </xf>
    <xf numFmtId="0" fontId="10" fillId="0" borderId="3" xfId="0" applyFont="1" applyBorder="1" applyAlignment="1">
      <alignment horizontal="left" vertical="top" wrapText="1"/>
    </xf>
    <xf numFmtId="2" fontId="64" fillId="8" borderId="2" xfId="0" applyNumberFormat="1" applyFont="1" applyFill="1" applyBorder="1" applyAlignment="1">
      <alignment horizontal="right" vertical="center" shrinkToFit="1"/>
    </xf>
    <xf numFmtId="4" fontId="66" fillId="8" borderId="10" xfId="0" applyNumberFormat="1" applyFont="1" applyFill="1" applyBorder="1" applyAlignment="1" applyProtection="1">
      <alignment horizontal="right" vertical="center"/>
      <protection locked="0"/>
    </xf>
    <xf numFmtId="0" fontId="45" fillId="13" borderId="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4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164" fontId="44" fillId="2" borderId="1" xfId="0" applyNumberFormat="1" applyFont="1" applyFill="1" applyBorder="1" applyAlignment="1">
      <alignment horizontal="center" vertical="top" shrinkToFit="1"/>
    </xf>
    <xf numFmtId="4" fontId="44" fillId="15" borderId="1" xfId="0" applyNumberFormat="1" applyFont="1" applyFill="1" applyBorder="1" applyAlignment="1">
      <alignment horizontal="right" vertical="center" shrinkToFit="1"/>
    </xf>
    <xf numFmtId="4" fontId="44" fillId="12" borderId="1" xfId="0" applyNumberFormat="1" applyFont="1" applyFill="1" applyBorder="1" applyAlignment="1">
      <alignment horizontal="right" vertical="center" shrinkToFit="1"/>
    </xf>
    <xf numFmtId="4" fontId="44" fillId="3" borderId="1" xfId="0" applyNumberFormat="1" applyFont="1" applyFill="1" applyBorder="1" applyAlignment="1">
      <alignment horizontal="right" vertical="center" shrinkToFit="1"/>
    </xf>
    <xf numFmtId="4" fontId="44" fillId="4" borderId="1" xfId="0" applyNumberFormat="1" applyFont="1" applyFill="1" applyBorder="1" applyAlignment="1">
      <alignment horizontal="right" vertical="top" shrinkToFit="1"/>
    </xf>
    <xf numFmtId="4" fontId="44" fillId="6" borderId="1" xfId="0" applyNumberFormat="1" applyFont="1" applyFill="1" applyBorder="1" applyAlignment="1">
      <alignment horizontal="right" vertical="top" shrinkToFit="1"/>
    </xf>
    <xf numFmtId="4" fontId="44" fillId="7" borderId="1" xfId="0" applyNumberFormat="1" applyFont="1" applyFill="1" applyBorder="1" applyAlignment="1">
      <alignment horizontal="right" vertical="top" shrinkToFit="1"/>
    </xf>
    <xf numFmtId="4" fontId="50" fillId="0" borderId="1" xfId="0" applyNumberFormat="1" applyFont="1" applyBorder="1" applyAlignment="1">
      <alignment horizontal="right" vertical="top" shrinkToFit="1"/>
    </xf>
    <xf numFmtId="4" fontId="44" fillId="0" borderId="1" xfId="0" applyNumberFormat="1" applyFont="1" applyBorder="1" applyAlignment="1">
      <alignment horizontal="right" vertical="top" shrinkToFit="1"/>
    </xf>
    <xf numFmtId="4" fontId="52" fillId="0" borderId="7" xfId="0" applyNumberFormat="1" applyFont="1" applyBorder="1" applyAlignment="1">
      <alignment horizontal="right" vertical="top" shrinkToFit="1"/>
    </xf>
    <xf numFmtId="4" fontId="50" fillId="0" borderId="16" xfId="0" applyNumberFormat="1" applyFont="1" applyBorder="1" applyAlignment="1">
      <alignment horizontal="right" vertical="top" shrinkToFit="1"/>
    </xf>
    <xf numFmtId="4" fontId="44" fillId="12" borderId="9" xfId="0" applyNumberFormat="1" applyFont="1" applyFill="1" applyBorder="1" applyAlignment="1">
      <alignment horizontal="right" vertical="center" shrinkToFit="1"/>
    </xf>
    <xf numFmtId="4" fontId="44" fillId="8" borderId="1" xfId="0" applyNumberFormat="1" applyFont="1" applyFill="1" applyBorder="1" applyAlignment="1">
      <alignment horizontal="right" vertical="center" shrinkToFit="1"/>
    </xf>
    <xf numFmtId="4" fontId="44" fillId="4" borderId="1" xfId="0" applyNumberFormat="1" applyFont="1" applyFill="1" applyBorder="1" applyAlignment="1">
      <alignment horizontal="right" vertical="center" shrinkToFit="1"/>
    </xf>
    <xf numFmtId="4" fontId="44" fillId="6" borderId="7" xfId="0" applyNumberFormat="1" applyFont="1" applyFill="1" applyBorder="1" applyAlignment="1">
      <alignment horizontal="right" vertical="top" shrinkToFit="1"/>
    </xf>
    <xf numFmtId="4" fontId="44" fillId="7" borderId="2" xfId="0" applyNumberFormat="1" applyFont="1" applyFill="1" applyBorder="1" applyAlignment="1">
      <alignment horizontal="right" vertical="top" shrinkToFit="1"/>
    </xf>
    <xf numFmtId="4" fontId="52" fillId="0" borderId="1" xfId="0" applyNumberFormat="1" applyFont="1" applyBorder="1" applyAlignment="1">
      <alignment horizontal="right" vertical="top" shrinkToFit="1"/>
    </xf>
    <xf numFmtId="4" fontId="44" fillId="0" borderId="7" xfId="0" applyNumberFormat="1" applyFont="1" applyBorder="1" applyAlignment="1">
      <alignment horizontal="right" vertical="top" shrinkToFit="1"/>
    </xf>
    <xf numFmtId="4" fontId="44" fillId="0" borderId="1" xfId="0" applyNumberFormat="1" applyFont="1" applyBorder="1" applyAlignment="1">
      <alignment horizontal="right" vertical="center" shrinkToFit="1"/>
    </xf>
    <xf numFmtId="4" fontId="50" fillId="8" borderId="1" xfId="0" applyNumberFormat="1" applyFont="1" applyFill="1" applyBorder="1" applyAlignment="1">
      <alignment horizontal="right" vertical="top" shrinkToFit="1"/>
    </xf>
    <xf numFmtId="4" fontId="44" fillId="6" borderId="1" xfId="0" applyNumberFormat="1" applyFont="1" applyFill="1" applyBorder="1" applyAlignment="1">
      <alignment horizontal="right" vertical="center" shrinkToFit="1"/>
    </xf>
    <xf numFmtId="4" fontId="50" fillId="0" borderId="2" xfId="0" applyNumberFormat="1" applyFont="1" applyBorder="1" applyAlignment="1">
      <alignment horizontal="right" vertical="top" shrinkToFit="1"/>
    </xf>
    <xf numFmtId="4" fontId="45" fillId="0" borderId="32" xfId="0" applyNumberFormat="1" applyFont="1" applyBorder="1" applyAlignment="1" applyProtection="1">
      <alignment vertical="center"/>
      <protection locked="0"/>
    </xf>
    <xf numFmtId="4" fontId="50" fillId="0" borderId="12" xfId="0" applyNumberFormat="1" applyFont="1" applyBorder="1" applyAlignment="1">
      <alignment horizontal="right" vertical="top" shrinkToFit="1"/>
    </xf>
    <xf numFmtId="4" fontId="44" fillId="3" borderId="9" xfId="0" applyNumberFormat="1" applyFont="1" applyFill="1" applyBorder="1" applyAlignment="1">
      <alignment horizontal="right" vertical="center" shrinkToFit="1"/>
    </xf>
    <xf numFmtId="2" fontId="50" fillId="0" borderId="1" xfId="0" applyNumberFormat="1" applyFont="1" applyBorder="1" applyAlignment="1">
      <alignment horizontal="right" vertical="top" shrinkToFit="1"/>
    </xf>
    <xf numFmtId="4" fontId="44" fillId="4" borderId="7" xfId="0" applyNumberFormat="1" applyFont="1" applyFill="1" applyBorder="1" applyAlignment="1">
      <alignment horizontal="right" vertical="top" shrinkToFit="1"/>
    </xf>
    <xf numFmtId="4" fontId="44" fillId="8" borderId="7" xfId="0" applyNumberFormat="1" applyFont="1" applyFill="1" applyBorder="1" applyAlignment="1">
      <alignment horizontal="right" vertical="top" shrinkToFit="1"/>
    </xf>
    <xf numFmtId="4" fontId="44" fillId="8" borderId="12" xfId="0" applyNumberFormat="1" applyFont="1" applyFill="1" applyBorder="1" applyAlignment="1">
      <alignment horizontal="right" vertical="top" shrinkToFit="1"/>
    </xf>
    <xf numFmtId="4" fontId="50" fillId="8" borderId="12" xfId="0" applyNumberFormat="1" applyFont="1" applyFill="1" applyBorder="1" applyAlignment="1">
      <alignment horizontal="right" vertical="top" shrinkToFit="1"/>
    </xf>
    <xf numFmtId="4" fontId="44" fillId="11" borderId="2" xfId="0" applyNumberFormat="1" applyFont="1" applyFill="1" applyBorder="1" applyAlignment="1">
      <alignment horizontal="right" vertical="center" shrinkToFit="1"/>
    </xf>
    <xf numFmtId="2" fontId="50" fillId="0" borderId="2" xfId="0" applyNumberFormat="1" applyFont="1" applyBorder="1" applyAlignment="1">
      <alignment horizontal="right" vertical="top" shrinkToFit="1"/>
    </xf>
    <xf numFmtId="2" fontId="44" fillId="0" borderId="2" xfId="0" applyNumberFormat="1" applyFont="1" applyBorder="1" applyAlignment="1">
      <alignment horizontal="right" vertical="top" shrinkToFit="1"/>
    </xf>
    <xf numFmtId="43" fontId="44" fillId="0" borderId="2" xfId="1" applyFont="1" applyFill="1" applyBorder="1" applyAlignment="1">
      <alignment horizontal="right" vertical="top" shrinkToFit="1"/>
    </xf>
    <xf numFmtId="4" fontId="44" fillId="4" borderId="7" xfId="0" applyNumberFormat="1" applyFont="1" applyFill="1" applyBorder="1" applyAlignment="1">
      <alignment horizontal="right" vertical="center" shrinkToFit="1"/>
    </xf>
    <xf numFmtId="4" fontId="44" fillId="0" borderId="2" xfId="0" applyNumberFormat="1" applyFont="1" applyBorder="1" applyAlignment="1">
      <alignment horizontal="right" vertical="top" shrinkToFit="1"/>
    </xf>
    <xf numFmtId="2" fontId="44" fillId="8" borderId="2" xfId="0" applyNumberFormat="1" applyFont="1" applyFill="1" applyBorder="1" applyAlignment="1">
      <alignment horizontal="right" vertical="top" shrinkToFit="1"/>
    </xf>
    <xf numFmtId="4" fontId="50" fillId="0" borderId="7" xfId="0" applyNumberFormat="1" applyFont="1" applyBorder="1" applyAlignment="1">
      <alignment horizontal="right" vertical="top" shrinkToFit="1"/>
    </xf>
    <xf numFmtId="4" fontId="45" fillId="0" borderId="2" xfId="0" applyNumberFormat="1" applyFont="1" applyBorder="1" applyAlignment="1">
      <alignment horizontal="right" vertical="center" wrapText="1"/>
    </xf>
    <xf numFmtId="4" fontId="44" fillId="0" borderId="2" xfId="0" applyNumberFormat="1" applyFont="1" applyBorder="1" applyAlignment="1">
      <alignment horizontal="right" vertical="center" shrinkToFit="1"/>
    </xf>
    <xf numFmtId="4" fontId="45" fillId="4" borderId="7" xfId="0" applyNumberFormat="1" applyFont="1" applyFill="1" applyBorder="1" applyAlignment="1">
      <alignment horizontal="right" vertical="top" shrinkToFit="1"/>
    </xf>
    <xf numFmtId="4" fontId="44" fillId="7" borderId="7" xfId="0" applyNumberFormat="1" applyFont="1" applyFill="1" applyBorder="1" applyAlignment="1">
      <alignment horizontal="right" vertical="top" shrinkToFit="1"/>
    </xf>
    <xf numFmtId="4" fontId="44" fillId="0" borderId="9" xfId="0" applyNumberFormat="1" applyFont="1" applyBorder="1" applyAlignment="1">
      <alignment horizontal="right" vertical="top" shrinkToFit="1"/>
    </xf>
    <xf numFmtId="4" fontId="50" fillId="0" borderId="0" xfId="0" applyNumberFormat="1" applyFont="1" applyAlignment="1">
      <alignment horizontal="right" vertical="top" shrinkToFit="1"/>
    </xf>
    <xf numFmtId="0" fontId="44" fillId="0" borderId="0" xfId="0" applyFont="1" applyAlignment="1">
      <alignment horizontal="center" vertical="top" wrapText="1"/>
    </xf>
    <xf numFmtId="164" fontId="44" fillId="2" borderId="2" xfId="0" applyNumberFormat="1" applyFont="1" applyFill="1" applyBorder="1" applyAlignment="1">
      <alignment horizontal="center" vertical="top" shrinkToFit="1"/>
    </xf>
    <xf numFmtId="0" fontId="50" fillId="0" borderId="0" xfId="0" applyFont="1" applyAlignment="1">
      <alignment horizontal="right" vertical="top"/>
    </xf>
    <xf numFmtId="2" fontId="50" fillId="0" borderId="0" xfId="0" applyNumberFormat="1" applyFont="1" applyAlignment="1">
      <alignment horizontal="right" vertical="top"/>
    </xf>
    <xf numFmtId="4" fontId="65" fillId="0" borderId="1" xfId="0" applyNumberFormat="1" applyFont="1" applyBorder="1" applyAlignment="1">
      <alignment horizontal="right" vertical="top" shrinkToFit="1"/>
    </xf>
    <xf numFmtId="1" fontId="50" fillId="8" borderId="1" xfId="0" applyNumberFormat="1" applyFont="1" applyFill="1" applyBorder="1" applyAlignment="1">
      <alignment horizontal="right" vertical="top" shrinkToFit="1"/>
    </xf>
    <xf numFmtId="0" fontId="10" fillId="0" borderId="13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4" fontId="66" fillId="8" borderId="32" xfId="0" applyNumberFormat="1" applyFont="1" applyFill="1" applyBorder="1" applyAlignment="1" applyProtection="1">
      <alignment horizontal="right" vertical="center"/>
      <protection locked="0"/>
    </xf>
    <xf numFmtId="1" fontId="65" fillId="8" borderId="7" xfId="0" applyNumberFormat="1" applyFont="1" applyFill="1" applyBorder="1" applyAlignment="1">
      <alignment horizontal="right" vertical="top" shrinkToFit="1"/>
    </xf>
    <xf numFmtId="4" fontId="65" fillId="8" borderId="9" xfId="0" applyNumberFormat="1" applyFont="1" applyFill="1" applyBorder="1" applyAlignment="1">
      <alignment horizontal="right" vertical="center" shrinkToFit="1"/>
    </xf>
    <xf numFmtId="4" fontId="50" fillId="0" borderId="9" xfId="0" applyNumberFormat="1" applyFont="1" applyBorder="1" applyAlignment="1">
      <alignment horizontal="right" vertical="top" shrinkToFit="1"/>
    </xf>
    <xf numFmtId="1" fontId="65" fillId="8" borderId="9" xfId="0" applyNumberFormat="1" applyFont="1" applyFill="1" applyBorder="1" applyAlignment="1">
      <alignment horizontal="right" vertical="top" shrinkToFit="1"/>
    </xf>
    <xf numFmtId="1" fontId="65" fillId="8" borderId="12" xfId="0" applyNumberFormat="1" applyFont="1" applyFill="1" applyBorder="1" applyAlignment="1">
      <alignment horizontal="right" vertical="top" shrinkToFit="1"/>
    </xf>
    <xf numFmtId="4" fontId="57" fillId="8" borderId="12" xfId="0" applyNumberFormat="1" applyFont="1" applyFill="1" applyBorder="1" applyAlignment="1" applyProtection="1">
      <alignment horizontal="right" vertical="center"/>
      <protection locked="0"/>
    </xf>
    <xf numFmtId="4" fontId="52" fillId="0" borderId="12" xfId="0" applyNumberFormat="1" applyFont="1" applyBorder="1" applyAlignment="1" applyProtection="1">
      <alignment vertical="center"/>
      <protection locked="0"/>
    </xf>
    <xf numFmtId="1" fontId="46" fillId="8" borderId="12" xfId="0" applyNumberFormat="1" applyFont="1" applyFill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top" shrinkToFit="1"/>
    </xf>
    <xf numFmtId="4" fontId="50" fillId="0" borderId="0" xfId="0" applyNumberFormat="1" applyFont="1" applyAlignment="1">
      <alignment horizontal="right" vertical="top"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vertical="top"/>
    </xf>
    <xf numFmtId="0" fontId="0" fillId="0" borderId="0" xfId="0" applyAlignment="1">
      <alignment vertical="top"/>
    </xf>
    <xf numFmtId="4" fontId="11" fillId="0" borderId="0" xfId="0" applyNumberFormat="1" applyFont="1" applyAlignment="1">
      <alignment horizontal="right" vertical="top" shrinkToFit="1"/>
    </xf>
    <xf numFmtId="0" fontId="0" fillId="0" borderId="12" xfId="0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wrapText="1"/>
    </xf>
    <xf numFmtId="4" fontId="52" fillId="0" borderId="12" xfId="0" applyNumberFormat="1" applyFont="1" applyBorder="1" applyAlignment="1">
      <alignment vertical="center"/>
    </xf>
    <xf numFmtId="0" fontId="0" fillId="0" borderId="12" xfId="0" applyBorder="1" applyAlignment="1">
      <alignment horizontal="right" vertical="top" wrapText="1"/>
    </xf>
    <xf numFmtId="0" fontId="0" fillId="2" borderId="12" xfId="0" applyFill="1" applyBorder="1" applyAlignment="1">
      <alignment horizontal="left" wrapText="1"/>
    </xf>
    <xf numFmtId="4" fontId="1" fillId="2" borderId="12" xfId="0" applyNumberFormat="1" applyFont="1" applyFill="1" applyBorder="1" applyAlignment="1">
      <alignment horizontal="right" vertical="top" shrinkToFit="1"/>
    </xf>
    <xf numFmtId="0" fontId="0" fillId="9" borderId="12" xfId="0" applyFill="1" applyBorder="1" applyAlignment="1">
      <alignment horizontal="right" vertical="top" wrapText="1"/>
    </xf>
    <xf numFmtId="4" fontId="1" fillId="0" borderId="12" xfId="0" applyNumberFormat="1" applyFont="1" applyBorder="1" applyAlignment="1">
      <alignment horizontal="right" vertical="top" shrinkToFit="1"/>
    </xf>
    <xf numFmtId="2" fontId="2" fillId="0" borderId="12" xfId="0" applyNumberFormat="1" applyFont="1" applyBorder="1" applyAlignment="1">
      <alignment horizontal="right" vertical="top" shrinkToFit="1"/>
    </xf>
    <xf numFmtId="4" fontId="12" fillId="9" borderId="12" xfId="0" applyNumberFormat="1" applyFont="1" applyFill="1" applyBorder="1" applyAlignment="1">
      <alignment vertical="center"/>
    </xf>
    <xf numFmtId="4" fontId="52" fillId="9" borderId="12" xfId="0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right" vertical="top" wrapText="1"/>
    </xf>
    <xf numFmtId="0" fontId="44" fillId="0" borderId="12" xfId="0" applyFont="1" applyBorder="1" applyAlignment="1">
      <alignment horizontal="left" wrapText="1"/>
    </xf>
    <xf numFmtId="1" fontId="1" fillId="2" borderId="12" xfId="0" applyNumberFormat="1" applyFont="1" applyFill="1" applyBorder="1" applyAlignment="1">
      <alignment horizontal="left" vertical="top" shrinkToFit="1"/>
    </xf>
    <xf numFmtId="4" fontId="1" fillId="9" borderId="12" xfId="0" applyNumberFormat="1" applyFont="1" applyFill="1" applyBorder="1" applyAlignment="1">
      <alignment horizontal="right" vertical="top" shrinkToFit="1"/>
    </xf>
    <xf numFmtId="0" fontId="0" fillId="8" borderId="12" xfId="0" applyFill="1" applyBorder="1" applyAlignment="1">
      <alignment horizontal="left" vertical="center" wrapText="1"/>
    </xf>
    <xf numFmtId="4" fontId="1" fillId="8" borderId="12" xfId="0" applyNumberFormat="1" applyFont="1" applyFill="1" applyBorder="1" applyAlignment="1">
      <alignment horizontal="right" vertical="center" wrapText="1" shrinkToFit="1"/>
    </xf>
    <xf numFmtId="4" fontId="1" fillId="8" borderId="12" xfId="0" applyNumberFormat="1" applyFont="1" applyFill="1" applyBorder="1" applyAlignment="1">
      <alignment horizontal="right" vertical="center" shrinkToFit="1"/>
    </xf>
    <xf numFmtId="0" fontId="0" fillId="8" borderId="12" xfId="0" applyFill="1" applyBorder="1" applyAlignment="1">
      <alignment horizontal="right" vertical="center" wrapText="1"/>
    </xf>
    <xf numFmtId="0" fontId="0" fillId="8" borderId="0" xfId="0" applyFill="1" applyAlignment="1">
      <alignment horizontal="left" vertical="center" wrapText="1"/>
    </xf>
    <xf numFmtId="0" fontId="44" fillId="0" borderId="0" xfId="0" applyFont="1" applyAlignment="1">
      <alignment horizontal="left" vertical="top"/>
    </xf>
    <xf numFmtId="4" fontId="4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4" fontId="44" fillId="0" borderId="0" xfId="0" applyNumberFormat="1" applyFont="1" applyAlignment="1">
      <alignment horizontal="right" vertical="center"/>
    </xf>
    <xf numFmtId="0" fontId="56" fillId="0" borderId="0" xfId="2" applyFont="1" applyAlignment="1">
      <alignment horizontal="left" vertical="top"/>
    </xf>
    <xf numFmtId="4" fontId="65" fillId="0" borderId="0" xfId="0" applyNumberFormat="1" applyFont="1" applyAlignment="1">
      <alignment horizontal="right" vertical="center"/>
    </xf>
    <xf numFmtId="0" fontId="69" fillId="0" borderId="0" xfId="2" applyFont="1" applyAlignment="1">
      <alignment horizontal="left" vertical="top"/>
    </xf>
    <xf numFmtId="165" fontId="44" fillId="0" borderId="2" xfId="1" applyNumberFormat="1" applyFont="1" applyFill="1" applyBorder="1" applyAlignment="1">
      <alignment horizontal="right" vertical="top" shrinkToFit="1"/>
    </xf>
    <xf numFmtId="0" fontId="66" fillId="13" borderId="2" xfId="0" applyFont="1" applyFill="1" applyBorder="1" applyAlignment="1">
      <alignment horizontal="center" vertical="center" wrapText="1"/>
    </xf>
    <xf numFmtId="164" fontId="64" fillId="2" borderId="2" xfId="0" applyNumberFormat="1" applyFont="1" applyFill="1" applyBorder="1" applyAlignment="1">
      <alignment horizontal="center" vertical="center" shrinkToFit="1"/>
    </xf>
    <xf numFmtId="0" fontId="90" fillId="0" borderId="12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top" wrapText="1"/>
    </xf>
    <xf numFmtId="0" fontId="89" fillId="0" borderId="0" xfId="0" applyFont="1" applyAlignment="1">
      <alignment horizontal="center" vertical="center"/>
    </xf>
    <xf numFmtId="4" fontId="65" fillId="0" borderId="4" xfId="0" applyNumberFormat="1" applyFont="1" applyBorder="1" applyAlignment="1">
      <alignment horizontal="right" vertical="center" shrinkToFit="1"/>
    </xf>
    <xf numFmtId="1" fontId="9" fillId="0" borderId="6" xfId="0" applyNumberFormat="1" applyFont="1" applyBorder="1" applyAlignment="1">
      <alignment horizontal="center" vertical="top" shrinkToFit="1"/>
    </xf>
    <xf numFmtId="1" fontId="9" fillId="0" borderId="3" xfId="0" applyNumberFormat="1" applyFont="1" applyBorder="1" applyAlignment="1">
      <alignment horizontal="center" vertical="top" shrinkToFit="1"/>
    </xf>
    <xf numFmtId="1" fontId="11" fillId="0" borderId="5" xfId="0" applyNumberFormat="1" applyFont="1" applyBorder="1" applyAlignment="1">
      <alignment horizontal="center" vertical="top" shrinkToFit="1"/>
    </xf>
    <xf numFmtId="1" fontId="11" fillId="0" borderId="3" xfId="0" applyNumberFormat="1" applyFont="1" applyBorder="1" applyAlignment="1">
      <alignment horizontal="center" vertical="top" shrinkToFit="1"/>
    </xf>
    <xf numFmtId="0" fontId="0" fillId="0" borderId="37" xfId="0" applyBorder="1" applyAlignment="1">
      <alignment horizontal="left" vertical="top"/>
    </xf>
    <xf numFmtId="4" fontId="64" fillId="0" borderId="4" xfId="0" applyNumberFormat="1" applyFont="1" applyBorder="1" applyAlignment="1">
      <alignment horizontal="right" vertical="center" shrinkToFit="1"/>
    </xf>
    <xf numFmtId="0" fontId="44" fillId="2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vertical="center" shrinkToFit="1"/>
    </xf>
    <xf numFmtId="0" fontId="91" fillId="0" borderId="0" xfId="0" applyFont="1" applyAlignment="1">
      <alignment horizontal="left"/>
    </xf>
    <xf numFmtId="0" fontId="0" fillId="0" borderId="0" xfId="0"/>
    <xf numFmtId="0" fontId="57" fillId="0" borderId="0" xfId="0" applyFont="1" applyAlignment="1">
      <alignment horizontal="left" wrapText="1"/>
    </xf>
    <xf numFmtId="4" fontId="0" fillId="0" borderId="0" xfId="0" applyNumberFormat="1"/>
    <xf numFmtId="4" fontId="45" fillId="0" borderId="38" xfId="0" applyNumberFormat="1" applyFont="1" applyBorder="1" applyAlignment="1">
      <alignment vertical="center"/>
    </xf>
    <xf numFmtId="0" fontId="95" fillId="0" borderId="39" xfId="0" applyFont="1" applyBorder="1" applyAlignment="1">
      <alignment horizontal="center" vertical="center" wrapText="1"/>
    </xf>
    <xf numFmtId="0" fontId="95" fillId="0" borderId="40" xfId="0" applyFont="1" applyBorder="1" applyAlignment="1">
      <alignment horizontal="center" vertical="center" wrapText="1"/>
    </xf>
    <xf numFmtId="3" fontId="95" fillId="0" borderId="39" xfId="0" applyNumberFormat="1" applyFont="1" applyBorder="1" applyAlignment="1">
      <alignment horizontal="center" vertical="center" wrapText="1"/>
    </xf>
    <xf numFmtId="0" fontId="95" fillId="0" borderId="39" xfId="0" applyFont="1" applyBorder="1" applyAlignment="1">
      <alignment horizontal="center" vertical="center"/>
    </xf>
    <xf numFmtId="4" fontId="51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96" fillId="0" borderId="0" xfId="0" applyFont="1" applyAlignment="1">
      <alignment horizontal="left" vertical="center" wrapText="1"/>
    </xf>
    <xf numFmtId="4" fontId="51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97" fillId="0" borderId="0" xfId="0" applyFont="1" applyAlignment="1">
      <alignment vertical="center" wrapText="1"/>
    </xf>
    <xf numFmtId="4" fontId="8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4" fontId="98" fillId="0" borderId="0" xfId="0" applyNumberFormat="1" applyFont="1" applyAlignment="1" applyProtection="1">
      <alignment vertical="center"/>
      <protection hidden="1"/>
    </xf>
    <xf numFmtId="4" fontId="97" fillId="0" borderId="0" xfId="0" applyNumberFormat="1" applyFont="1" applyAlignment="1">
      <alignment vertical="center"/>
    </xf>
    <xf numFmtId="0" fontId="97" fillId="0" borderId="0" xfId="0" applyFont="1" applyAlignment="1">
      <alignment horizontal="left" vertical="center" wrapText="1"/>
    </xf>
    <xf numFmtId="4" fontId="51" fillId="0" borderId="0" xfId="0" applyNumberFormat="1" applyFont="1" applyAlignment="1" applyProtection="1">
      <alignment vertical="center"/>
      <protection locked="0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4" fontId="8" fillId="0" borderId="0" xfId="0" applyNumberFormat="1" applyFont="1" applyAlignment="1" applyProtection="1">
      <alignment vertical="center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96" fillId="0" borderId="0" xfId="0" applyFont="1" applyAlignment="1" applyProtection="1">
      <alignment vertical="center" wrapText="1"/>
      <protection hidden="1"/>
    </xf>
    <xf numFmtId="0" fontId="44" fillId="13" borderId="0" xfId="0" applyFont="1" applyFill="1" applyAlignment="1">
      <alignment horizontal="left" vertical="top"/>
    </xf>
    <xf numFmtId="4" fontId="44" fillId="13" borderId="0" xfId="0" applyNumberFormat="1" applyFont="1" applyFill="1" applyAlignment="1">
      <alignment vertical="center"/>
    </xf>
    <xf numFmtId="0" fontId="50" fillId="13" borderId="0" xfId="0" applyFont="1" applyFill="1" applyAlignment="1">
      <alignment horizontal="left" vertical="top"/>
    </xf>
    <xf numFmtId="4" fontId="0" fillId="13" borderId="0" xfId="0" applyNumberFormat="1" applyFill="1" applyAlignment="1">
      <alignment vertical="center"/>
    </xf>
    <xf numFmtId="4" fontId="0" fillId="13" borderId="0" xfId="0" applyNumberFormat="1" applyFill="1" applyAlignment="1">
      <alignment horizontal="right" vertical="top"/>
    </xf>
    <xf numFmtId="4" fontId="0" fillId="13" borderId="0" xfId="0" applyNumberFormat="1" applyFill="1" applyAlignment="1">
      <alignment horizontal="right" vertical="center"/>
    </xf>
    <xf numFmtId="4" fontId="44" fillId="13" borderId="0" xfId="0" applyNumberFormat="1" applyFont="1" applyFill="1" applyAlignment="1">
      <alignment horizontal="right" vertical="center"/>
    </xf>
    <xf numFmtId="0" fontId="56" fillId="16" borderId="0" xfId="2" applyFont="1" applyFill="1" applyAlignment="1">
      <alignment horizontal="left" vertical="top"/>
    </xf>
    <xf numFmtId="0" fontId="69" fillId="16" borderId="0" xfId="2" applyFont="1" applyFill="1" applyAlignment="1">
      <alignment horizontal="left" vertical="top"/>
    </xf>
    <xf numFmtId="4" fontId="50" fillId="13" borderId="0" xfId="0" applyNumberFormat="1" applyFont="1" applyFill="1" applyAlignment="1">
      <alignment horizontal="right" vertical="center"/>
    </xf>
    <xf numFmtId="1" fontId="11" fillId="0" borderId="13" xfId="0" applyNumberFormat="1" applyFont="1" applyBorder="1" applyAlignment="1">
      <alignment horizontal="center" vertical="top" shrinkToFit="1"/>
    </xf>
    <xf numFmtId="4" fontId="44" fillId="7" borderId="1" xfId="0" applyNumberFormat="1" applyFont="1" applyFill="1" applyBorder="1" applyAlignment="1">
      <alignment horizontal="right" vertical="center" shrinkToFit="1"/>
    </xf>
    <xf numFmtId="1" fontId="9" fillId="7" borderId="1" xfId="0" applyNumberFormat="1" applyFont="1" applyFill="1" applyBorder="1" applyAlignment="1">
      <alignment horizontal="right" vertical="center" shrinkToFit="1"/>
    </xf>
    <xf numFmtId="4" fontId="64" fillId="7" borderId="14" xfId="0" applyNumberFormat="1" applyFont="1" applyFill="1" applyBorder="1" applyAlignment="1">
      <alignment horizontal="right" vertical="center" shrinkToFit="1"/>
    </xf>
    <xf numFmtId="4" fontId="44" fillId="7" borderId="7" xfId="0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horizontal="left" vertical="center" wrapText="1"/>
    </xf>
    <xf numFmtId="1" fontId="11" fillId="8" borderId="1" xfId="0" applyNumberFormat="1" applyFont="1" applyFill="1" applyBorder="1" applyAlignment="1">
      <alignment horizontal="right" vertical="center" shrinkToFit="1"/>
    </xf>
    <xf numFmtId="0" fontId="10" fillId="0" borderId="8" xfId="0" applyFont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right" vertical="center" shrinkToFit="1"/>
    </xf>
    <xf numFmtId="0" fontId="10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" fontId="52" fillId="0" borderId="1" xfId="0" applyNumberFormat="1" applyFont="1" applyBorder="1" applyAlignment="1">
      <alignment horizontal="right" vertical="center" shrinkToFit="1"/>
    </xf>
    <xf numFmtId="2" fontId="44" fillId="0" borderId="1" xfId="0" applyNumberFormat="1" applyFont="1" applyBorder="1" applyAlignment="1">
      <alignment horizontal="right" vertical="top" shrinkToFit="1"/>
    </xf>
    <xf numFmtId="4" fontId="66" fillId="8" borderId="1" xfId="0" applyNumberFormat="1" applyFont="1" applyFill="1" applyBorder="1" applyAlignment="1">
      <alignment horizontal="right" vertical="center" shrinkToFit="1"/>
    </xf>
    <xf numFmtId="0" fontId="86" fillId="0" borderId="0" xfId="0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0" fillId="8" borderId="12" xfId="0" applyFill="1" applyBorder="1" applyAlignment="1">
      <alignment horizontal="left" vertical="center" wrapText="1"/>
    </xf>
    <xf numFmtId="0" fontId="85" fillId="0" borderId="0" xfId="0" applyFont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 vertical="top" wrapText="1"/>
    </xf>
    <xf numFmtId="0" fontId="0" fillId="8" borderId="12" xfId="0" applyFill="1" applyBorder="1" applyAlignment="1">
      <alignment horizontal="left" vertical="top" wrapText="1"/>
    </xf>
    <xf numFmtId="0" fontId="44" fillId="0" borderId="35" xfId="0" applyFont="1" applyBorder="1" applyAlignment="1">
      <alignment horizontal="center" vertical="center"/>
    </xf>
    <xf numFmtId="0" fontId="50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0" fontId="50" fillId="8" borderId="2" xfId="0" applyFont="1" applyFill="1" applyBorder="1" applyAlignment="1">
      <alignment horizontal="left" vertical="top" wrapText="1"/>
    </xf>
    <xf numFmtId="0" fontId="50" fillId="8" borderId="3" xfId="0" applyFont="1" applyFill="1" applyBorder="1" applyAlignment="1">
      <alignment horizontal="left" vertical="top" wrapText="1"/>
    </xf>
    <xf numFmtId="0" fontId="44" fillId="8" borderId="2" xfId="0" applyFont="1" applyFill="1" applyBorder="1" applyAlignment="1">
      <alignment horizontal="left" vertical="top" wrapText="1"/>
    </xf>
    <xf numFmtId="0" fontId="44" fillId="8" borderId="3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8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44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top" wrapText="1"/>
    </xf>
    <xf numFmtId="0" fontId="50" fillId="8" borderId="0" xfId="0" applyFont="1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0" fontId="62" fillId="7" borderId="15" xfId="0" applyFont="1" applyFill="1" applyBorder="1" applyAlignment="1">
      <alignment horizontal="left" vertical="top" wrapText="1"/>
    </xf>
    <xf numFmtId="0" fontId="62" fillId="7" borderId="16" xfId="0" applyFont="1" applyFill="1" applyBorder="1" applyAlignment="1">
      <alignment horizontal="left" vertical="top" wrapText="1"/>
    </xf>
    <xf numFmtId="0" fontId="62" fillId="7" borderId="17" xfId="0" applyFont="1" applyFill="1" applyBorder="1" applyAlignment="1">
      <alignment horizontal="left" vertical="top" wrapText="1"/>
    </xf>
    <xf numFmtId="1" fontId="64" fillId="0" borderId="12" xfId="0" applyNumberFormat="1" applyFont="1" applyBorder="1" applyAlignment="1">
      <alignment horizontal="left" vertical="top" shrinkToFit="1"/>
    </xf>
    <xf numFmtId="0" fontId="0" fillId="6" borderId="15" xfId="0" applyFill="1" applyBorder="1" applyAlignment="1">
      <alignment horizontal="left" vertical="top" wrapText="1"/>
    </xf>
    <xf numFmtId="0" fontId="0" fillId="6" borderId="16" xfId="0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top" wrapText="1"/>
    </xf>
    <xf numFmtId="0" fontId="41" fillId="7" borderId="15" xfId="0" applyFont="1" applyFill="1" applyBorder="1" applyAlignment="1">
      <alignment horizontal="left" vertical="top" wrapText="1"/>
    </xf>
    <xf numFmtId="0" fontId="41" fillId="7" borderId="16" xfId="0" applyFont="1" applyFill="1" applyBorder="1" applyAlignment="1">
      <alignment horizontal="left" vertical="top" wrapText="1"/>
    </xf>
    <xf numFmtId="0" fontId="41" fillId="7" borderId="17" xfId="0" applyFont="1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41" fillId="7" borderId="12" xfId="0" applyFont="1" applyFill="1" applyBorder="1" applyAlignment="1">
      <alignment horizontal="left" vertical="top" wrapText="1"/>
    </xf>
    <xf numFmtId="0" fontId="66" fillId="0" borderId="24" xfId="0" applyFont="1" applyBorder="1" applyAlignment="1">
      <alignment horizontal="left" vertical="top" wrapText="1"/>
    </xf>
    <xf numFmtId="0" fontId="66" fillId="0" borderId="25" xfId="0" applyFont="1" applyBorder="1" applyAlignment="1">
      <alignment horizontal="left" vertical="top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70" fillId="7" borderId="15" xfId="0" applyFont="1" applyFill="1" applyBorder="1" applyAlignment="1">
      <alignment horizontal="left" vertical="top" wrapText="1"/>
    </xf>
    <xf numFmtId="0" fontId="70" fillId="7" borderId="16" xfId="0" applyFont="1" applyFill="1" applyBorder="1" applyAlignment="1">
      <alignment horizontal="left" vertical="top" wrapText="1"/>
    </xf>
    <xf numFmtId="0" fontId="70" fillId="7" borderId="17" xfId="0" applyFont="1" applyFill="1" applyBorder="1" applyAlignment="1">
      <alignment horizontal="left" vertical="top" wrapText="1"/>
    </xf>
    <xf numFmtId="0" fontId="50" fillId="0" borderId="0" xfId="0" applyFont="1" applyAlignment="1">
      <alignment horizontal="left" vertical="top" wrapText="1"/>
    </xf>
    <xf numFmtId="0" fontId="71" fillId="0" borderId="0" xfId="0" applyFont="1" applyAlignment="1">
      <alignment horizontal="left" vertical="top" wrapText="1"/>
    </xf>
    <xf numFmtId="0" fontId="68" fillId="7" borderId="15" xfId="0" applyFont="1" applyFill="1" applyBorder="1" applyAlignment="1">
      <alignment horizontal="left" vertical="top" wrapText="1"/>
    </xf>
    <xf numFmtId="0" fontId="68" fillId="7" borderId="16" xfId="0" applyFont="1" applyFill="1" applyBorder="1" applyAlignment="1">
      <alignment horizontal="left" vertical="top" wrapText="1"/>
    </xf>
    <xf numFmtId="0" fontId="68" fillId="7" borderId="17" xfId="0" applyFont="1" applyFill="1" applyBorder="1" applyAlignment="1">
      <alignment horizontal="left" vertical="top" wrapText="1"/>
    </xf>
    <xf numFmtId="0" fontId="70" fillId="7" borderId="15" xfId="0" applyFont="1" applyFill="1" applyBorder="1" applyAlignment="1">
      <alignment horizontal="left" vertical="center" wrapText="1"/>
    </xf>
    <xf numFmtId="0" fontId="70" fillId="7" borderId="16" xfId="0" applyFont="1" applyFill="1" applyBorder="1" applyAlignment="1">
      <alignment horizontal="left" vertical="center" wrapText="1"/>
    </xf>
    <xf numFmtId="0" fontId="70" fillId="7" borderId="17" xfId="0" applyFont="1" applyFill="1" applyBorder="1" applyAlignment="1">
      <alignment horizontal="left" vertical="center" wrapText="1"/>
    </xf>
    <xf numFmtId="0" fontId="56" fillId="0" borderId="0" xfId="2" applyFont="1" applyAlignment="1">
      <alignment horizontal="left" vertical="top"/>
    </xf>
    <xf numFmtId="0" fontId="70" fillId="14" borderId="15" xfId="2" applyFont="1" applyFill="1" applyBorder="1" applyAlignment="1">
      <alignment horizontal="left" vertical="top"/>
    </xf>
    <xf numFmtId="0" fontId="70" fillId="14" borderId="16" xfId="2" applyFont="1" applyFill="1" applyBorder="1" applyAlignment="1">
      <alignment horizontal="left" vertical="top"/>
    </xf>
    <xf numFmtId="0" fontId="70" fillId="14" borderId="17" xfId="2" applyFont="1" applyFill="1" applyBorder="1" applyAlignment="1">
      <alignment horizontal="left" vertical="top"/>
    </xf>
    <xf numFmtId="0" fontId="35" fillId="7" borderId="15" xfId="0" applyFont="1" applyFill="1" applyBorder="1" applyAlignment="1">
      <alignment horizontal="left" vertical="top" wrapText="1"/>
    </xf>
    <xf numFmtId="0" fontId="64" fillId="0" borderId="12" xfId="0" applyFont="1" applyBorder="1" applyAlignment="1">
      <alignment horizontal="left" vertical="top"/>
    </xf>
    <xf numFmtId="0" fontId="53" fillId="3" borderId="12" xfId="0" applyFont="1" applyFill="1" applyBorder="1" applyAlignment="1">
      <alignment horizontal="left" vertical="center" wrapText="1"/>
    </xf>
    <xf numFmtId="0" fontId="42" fillId="4" borderId="0" xfId="0" applyFont="1" applyFill="1" applyAlignment="1">
      <alignment horizontal="left" vertical="top" wrapText="1"/>
    </xf>
    <xf numFmtId="0" fontId="42" fillId="4" borderId="11" xfId="0" applyFont="1" applyFill="1" applyBorder="1" applyAlignment="1">
      <alignment horizontal="left" vertical="top" wrapText="1"/>
    </xf>
    <xf numFmtId="0" fontId="42" fillId="6" borderId="24" xfId="0" applyFont="1" applyFill="1" applyBorder="1" applyAlignment="1">
      <alignment horizontal="left" vertical="top" wrapText="1"/>
    </xf>
    <xf numFmtId="0" fontId="42" fillId="6" borderId="2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0" fillId="7" borderId="23" xfId="0" applyFont="1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76" fillId="14" borderId="15" xfId="2" applyFont="1" applyFill="1" applyBorder="1" applyAlignment="1">
      <alignment horizontal="left" vertical="top"/>
    </xf>
    <xf numFmtId="0" fontId="76" fillId="14" borderId="16" xfId="2" applyFont="1" applyFill="1" applyBorder="1" applyAlignment="1">
      <alignment horizontal="left" vertical="top"/>
    </xf>
    <xf numFmtId="0" fontId="76" fillId="14" borderId="17" xfId="2" applyFont="1" applyFill="1" applyBorder="1" applyAlignment="1">
      <alignment horizontal="left" vertical="top"/>
    </xf>
    <xf numFmtId="0" fontId="35" fillId="7" borderId="12" xfId="0" applyFont="1" applyFill="1" applyBorder="1" applyAlignment="1">
      <alignment horizontal="left" vertical="top" wrapText="1"/>
    </xf>
    <xf numFmtId="0" fontId="41" fillId="7" borderId="20" xfId="0" applyFont="1" applyFill="1" applyBorder="1" applyAlignment="1">
      <alignment horizontal="left" vertical="top" wrapText="1"/>
    </xf>
    <xf numFmtId="0" fontId="62" fillId="7" borderId="23" xfId="0" applyFont="1" applyFill="1" applyBorder="1" applyAlignment="1">
      <alignment horizontal="left" vertical="top" wrapText="1"/>
    </xf>
    <xf numFmtId="0" fontId="33" fillId="4" borderId="15" xfId="0" applyFont="1" applyFill="1" applyBorder="1" applyAlignment="1">
      <alignment horizontal="left" vertical="center" wrapText="1"/>
    </xf>
    <xf numFmtId="0" fontId="33" fillId="4" borderId="16" xfId="0" applyFont="1" applyFill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top" wrapText="1"/>
    </xf>
    <xf numFmtId="0" fontId="42" fillId="7" borderId="26" xfId="0" applyFont="1" applyFill="1" applyBorder="1" applyAlignment="1">
      <alignment horizontal="left" vertical="center" wrapText="1"/>
    </xf>
    <xf numFmtId="0" fontId="42" fillId="7" borderId="16" xfId="0" applyFont="1" applyFill="1" applyBorder="1" applyAlignment="1">
      <alignment horizontal="left" vertical="center" wrapText="1"/>
    </xf>
    <xf numFmtId="0" fontId="42" fillId="7" borderId="17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top" wrapText="1"/>
    </xf>
    <xf numFmtId="0" fontId="44" fillId="4" borderId="16" xfId="0" applyFont="1" applyFill="1" applyBorder="1" applyAlignment="1">
      <alignment horizontal="left" vertical="top" wrapText="1"/>
    </xf>
    <xf numFmtId="0" fontId="44" fillId="4" borderId="17" xfId="0" applyFont="1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top" wrapText="1"/>
    </xf>
    <xf numFmtId="0" fontId="42" fillId="4" borderId="12" xfId="0" applyFont="1" applyFill="1" applyBorder="1" applyAlignment="1">
      <alignment horizontal="left" vertical="top" wrapText="1"/>
    </xf>
    <xf numFmtId="0" fontId="75" fillId="6" borderId="12" xfId="0" applyFont="1" applyFill="1" applyBorder="1" applyAlignment="1">
      <alignment horizontal="left" vertical="top" wrapText="1"/>
    </xf>
    <xf numFmtId="0" fontId="33" fillId="4" borderId="12" xfId="0" applyFont="1" applyFill="1" applyBorder="1" applyAlignment="1">
      <alignment horizontal="left" vertical="top" wrapText="1"/>
    </xf>
    <xf numFmtId="0" fontId="68" fillId="6" borderId="12" xfId="0" applyFont="1" applyFill="1" applyBorder="1" applyAlignment="1">
      <alignment horizontal="left" vertical="top" wrapText="1"/>
    </xf>
    <xf numFmtId="0" fontId="41" fillId="6" borderId="15" xfId="0" applyFont="1" applyFill="1" applyBorder="1" applyAlignment="1">
      <alignment horizontal="left" vertical="top" wrapText="1"/>
    </xf>
    <xf numFmtId="0" fontId="41" fillId="6" borderId="16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68" fillId="6" borderId="15" xfId="0" applyFont="1" applyFill="1" applyBorder="1" applyAlignment="1">
      <alignment horizontal="left" vertical="top" wrapText="1"/>
    </xf>
    <xf numFmtId="0" fontId="68" fillId="6" borderId="16" xfId="0" applyFont="1" applyFill="1" applyBorder="1" applyAlignment="1">
      <alignment horizontal="left" vertical="top" wrapText="1"/>
    </xf>
    <xf numFmtId="0" fontId="68" fillId="6" borderId="17" xfId="0" applyFont="1" applyFill="1" applyBorder="1" applyAlignment="1">
      <alignment horizontal="left" vertical="top" wrapText="1"/>
    </xf>
    <xf numFmtId="0" fontId="44" fillId="4" borderId="12" xfId="0" applyFont="1" applyFill="1" applyBorder="1" applyAlignment="1">
      <alignment horizontal="left" vertical="top" wrapText="1"/>
    </xf>
    <xf numFmtId="0" fontId="44" fillId="4" borderId="12" xfId="0" applyFont="1" applyFill="1" applyBorder="1" applyAlignment="1">
      <alignment horizontal="left" vertical="center" wrapText="1"/>
    </xf>
    <xf numFmtId="0" fontId="42" fillId="7" borderId="12" xfId="0" applyFont="1" applyFill="1" applyBorder="1" applyAlignment="1">
      <alignment vertical="top" wrapText="1"/>
    </xf>
    <xf numFmtId="0" fontId="60" fillId="7" borderId="15" xfId="0" applyFont="1" applyFill="1" applyBorder="1" applyAlignment="1">
      <alignment horizontal="left" vertical="top" wrapText="1"/>
    </xf>
    <xf numFmtId="0" fontId="60" fillId="7" borderId="16" xfId="0" applyFont="1" applyFill="1" applyBorder="1" applyAlignment="1">
      <alignment horizontal="left" vertical="top" wrapText="1"/>
    </xf>
    <xf numFmtId="0" fontId="60" fillId="7" borderId="17" xfId="0" applyFont="1" applyFill="1" applyBorder="1" applyAlignment="1">
      <alignment horizontal="left" vertical="top" wrapText="1"/>
    </xf>
    <xf numFmtId="0" fontId="33" fillId="3" borderId="15" xfId="0" applyFont="1" applyFill="1" applyBorder="1" applyAlignment="1">
      <alignment horizontal="left" vertical="center" wrapText="1"/>
    </xf>
    <xf numFmtId="0" fontId="33" fillId="3" borderId="16" xfId="0" applyFont="1" applyFill="1" applyBorder="1" applyAlignment="1">
      <alignment horizontal="left" vertical="center" wrapText="1"/>
    </xf>
    <xf numFmtId="0" fontId="33" fillId="3" borderId="17" xfId="0" applyFont="1" applyFill="1" applyBorder="1" applyAlignment="1">
      <alignment horizontal="left" vertical="center" wrapText="1"/>
    </xf>
    <xf numFmtId="0" fontId="70" fillId="7" borderId="18" xfId="0" applyFont="1" applyFill="1" applyBorder="1" applyAlignment="1">
      <alignment horizontal="left" vertical="center" wrapText="1"/>
    </xf>
    <xf numFmtId="0" fontId="70" fillId="7" borderId="19" xfId="0" applyFont="1" applyFill="1" applyBorder="1" applyAlignment="1">
      <alignment horizontal="left" vertical="center" wrapText="1"/>
    </xf>
    <xf numFmtId="0" fontId="63" fillId="7" borderId="15" xfId="0" applyFont="1" applyFill="1" applyBorder="1" applyAlignment="1">
      <alignment horizontal="left" vertical="top" wrapText="1"/>
    </xf>
    <xf numFmtId="0" fontId="70" fillId="7" borderId="18" xfId="0" applyFont="1" applyFill="1" applyBorder="1" applyAlignment="1">
      <alignment horizontal="left" vertical="top" wrapText="1"/>
    </xf>
    <xf numFmtId="0" fontId="70" fillId="7" borderId="19" xfId="0" applyFont="1" applyFill="1" applyBorder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top" wrapText="1"/>
    </xf>
    <xf numFmtId="0" fontId="44" fillId="0" borderId="0" xfId="0" applyFont="1" applyAlignment="1">
      <alignment horizontal="right" vertical="top"/>
    </xf>
    <xf numFmtId="0" fontId="44" fillId="0" borderId="0" xfId="0" applyFont="1" applyAlignment="1">
      <alignment horizontal="left" vertical="top"/>
    </xf>
    <xf numFmtId="1" fontId="64" fillId="0" borderId="34" xfId="0" applyNumberFormat="1" applyFont="1" applyBorder="1" applyAlignment="1">
      <alignment horizontal="left" vertical="top" shrinkToFit="1"/>
    </xf>
    <xf numFmtId="1" fontId="64" fillId="0" borderId="28" xfId="0" applyNumberFormat="1" applyFont="1" applyBorder="1" applyAlignment="1">
      <alignment horizontal="left" vertical="top" shrinkToFit="1"/>
    </xf>
    <xf numFmtId="0" fontId="42" fillId="4" borderId="16" xfId="0" applyFont="1" applyFill="1" applyBorder="1" applyAlignment="1">
      <alignment horizontal="left" vertical="top" wrapText="1"/>
    </xf>
    <xf numFmtId="0" fontId="42" fillId="4" borderId="1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right" vertical="top" wrapText="1"/>
    </xf>
    <xf numFmtId="0" fontId="66" fillId="8" borderId="15" xfId="0" applyFont="1" applyFill="1" applyBorder="1" applyAlignment="1">
      <alignment horizontal="left" vertical="top" wrapText="1"/>
    </xf>
    <xf numFmtId="0" fontId="66" fillId="8" borderId="16" xfId="0" applyFont="1" applyFill="1" applyBorder="1" applyAlignment="1">
      <alignment horizontal="left" vertical="top" wrapText="1"/>
    </xf>
    <xf numFmtId="0" fontId="66" fillId="8" borderId="17" xfId="0" applyFont="1" applyFill="1" applyBorder="1" applyAlignment="1">
      <alignment horizontal="left" vertical="top" wrapText="1"/>
    </xf>
    <xf numFmtId="0" fontId="33" fillId="3" borderId="15" xfId="0" applyFont="1" applyFill="1" applyBorder="1" applyAlignment="1">
      <alignment horizontal="left" vertical="top" wrapText="1"/>
    </xf>
    <xf numFmtId="0" fontId="33" fillId="3" borderId="16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33" fillId="4" borderId="16" xfId="0" applyFont="1" applyFill="1" applyBorder="1" applyAlignment="1">
      <alignment horizontal="left" vertical="top" wrapText="1"/>
    </xf>
    <xf numFmtId="0" fontId="33" fillId="4" borderId="17" xfId="0" applyFont="1" applyFill="1" applyBorder="1" applyAlignment="1">
      <alignment horizontal="left" vertical="top" wrapText="1"/>
    </xf>
    <xf numFmtId="0" fontId="63" fillId="7" borderId="16" xfId="0" applyFont="1" applyFill="1" applyBorder="1" applyAlignment="1">
      <alignment horizontal="left" vertical="top" wrapText="1"/>
    </xf>
    <xf numFmtId="0" fontId="63" fillId="7" borderId="17" xfId="0" applyFont="1" applyFill="1" applyBorder="1" applyAlignment="1">
      <alignment horizontal="left" vertical="top" wrapText="1"/>
    </xf>
    <xf numFmtId="0" fontId="42" fillId="7" borderId="15" xfId="0" applyFont="1" applyFill="1" applyBorder="1" applyAlignment="1">
      <alignment horizontal="left" vertical="top" wrapText="1"/>
    </xf>
    <xf numFmtId="0" fontId="42" fillId="7" borderId="16" xfId="0" applyFont="1" applyFill="1" applyBorder="1" applyAlignment="1">
      <alignment horizontal="left" vertical="top" wrapText="1"/>
    </xf>
    <xf numFmtId="0" fontId="42" fillId="7" borderId="17" xfId="0" applyFont="1" applyFill="1" applyBorder="1" applyAlignment="1">
      <alignment horizontal="left" vertical="top" wrapText="1"/>
    </xf>
    <xf numFmtId="0" fontId="42" fillId="7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52" fillId="0" borderId="6" xfId="0" applyFont="1" applyBorder="1" applyAlignment="1">
      <alignment horizontal="left" vertical="center" wrapText="1"/>
    </xf>
    <xf numFmtId="0" fontId="0" fillId="12" borderId="29" xfId="0" applyFill="1" applyBorder="1" applyAlignment="1">
      <alignment horizontal="left" vertical="center" wrapText="1"/>
    </xf>
    <xf numFmtId="0" fontId="0" fillId="12" borderId="24" xfId="0" applyFill="1" applyBorder="1" applyAlignment="1">
      <alignment horizontal="left" vertical="center" wrapText="1"/>
    </xf>
    <xf numFmtId="0" fontId="0" fillId="12" borderId="30" xfId="0" applyFill="1" applyBorder="1" applyAlignment="1">
      <alignment horizontal="left" vertical="center" wrapText="1"/>
    </xf>
    <xf numFmtId="0" fontId="66" fillId="8" borderId="15" xfId="0" applyFont="1" applyFill="1" applyBorder="1" applyAlignment="1">
      <alignment horizontal="left" vertical="center" wrapText="1"/>
    </xf>
    <xf numFmtId="0" fontId="66" fillId="8" borderId="16" xfId="0" applyFont="1" applyFill="1" applyBorder="1" applyAlignment="1">
      <alignment horizontal="left" vertical="center" wrapText="1"/>
    </xf>
    <xf numFmtId="0" fontId="66" fillId="8" borderId="17" xfId="0" applyFont="1" applyFill="1" applyBorder="1" applyAlignment="1">
      <alignment horizontal="left" vertical="center" wrapText="1"/>
    </xf>
    <xf numFmtId="0" fontId="44" fillId="9" borderId="29" xfId="0" applyFont="1" applyFill="1" applyBorder="1" applyAlignment="1">
      <alignment horizontal="center" vertical="top"/>
    </xf>
    <xf numFmtId="0" fontId="44" fillId="9" borderId="16" xfId="0" applyFont="1" applyFill="1" applyBorder="1" applyAlignment="1">
      <alignment horizontal="center" vertical="top"/>
    </xf>
    <xf numFmtId="0" fontId="44" fillId="9" borderId="17" xfId="0" applyFont="1" applyFill="1" applyBorder="1" applyAlignment="1">
      <alignment horizontal="center" vertical="top"/>
    </xf>
    <xf numFmtId="0" fontId="0" fillId="15" borderId="15" xfId="0" applyFill="1" applyBorder="1" applyAlignment="1">
      <alignment horizontal="left" vertical="center" wrapText="1"/>
    </xf>
    <xf numFmtId="0" fontId="0" fillId="15" borderId="16" xfId="0" applyFill="1" applyBorder="1" applyAlignment="1">
      <alignment horizontal="left" vertical="center" wrapText="1"/>
    </xf>
    <xf numFmtId="0" fontId="0" fillId="15" borderId="17" xfId="0" applyFill="1" applyBorder="1" applyAlignment="1">
      <alignment horizontal="left" vertical="center" wrapText="1"/>
    </xf>
    <xf numFmtId="0" fontId="33" fillId="12" borderId="15" xfId="0" applyFont="1" applyFill="1" applyBorder="1" applyAlignment="1">
      <alignment horizontal="left" vertical="top" wrapText="1"/>
    </xf>
    <xf numFmtId="0" fontId="33" fillId="12" borderId="16" xfId="0" applyFont="1" applyFill="1" applyBorder="1" applyAlignment="1">
      <alignment horizontal="left" vertical="top" wrapText="1"/>
    </xf>
    <xf numFmtId="0" fontId="33" fillId="12" borderId="17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60" fillId="7" borderId="12" xfId="0" applyFont="1" applyFill="1" applyBorder="1" applyAlignment="1">
      <alignment horizontal="left" vertical="top" wrapText="1"/>
    </xf>
    <xf numFmtId="0" fontId="62" fillId="7" borderId="12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33" fillId="4" borderId="36" xfId="0" applyFont="1" applyFill="1" applyBorder="1" applyAlignment="1">
      <alignment horizontal="left" vertical="top" wrapText="1"/>
    </xf>
    <xf numFmtId="0" fontId="66" fillId="8" borderId="23" xfId="0" applyFont="1" applyFill="1" applyBorder="1" applyAlignment="1">
      <alignment horizontal="left" vertical="top" wrapText="1"/>
    </xf>
    <xf numFmtId="0" fontId="8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5" fillId="6" borderId="15" xfId="0" applyFont="1" applyFill="1" applyBorder="1" applyAlignment="1">
      <alignment horizontal="left" vertical="top" wrapText="1"/>
    </xf>
    <xf numFmtId="0" fontId="45" fillId="6" borderId="16" xfId="0" applyFont="1" applyFill="1" applyBorder="1" applyAlignment="1">
      <alignment horizontal="left" vertical="top" wrapText="1"/>
    </xf>
    <xf numFmtId="0" fontId="45" fillId="6" borderId="17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1" fillId="8" borderId="0" xfId="0" applyFont="1" applyFill="1" applyAlignment="1">
      <alignment horizontal="left" vertical="top"/>
    </xf>
    <xf numFmtId="0" fontId="72" fillId="0" borderId="0" xfId="0" applyFont="1" applyAlignment="1">
      <alignment horizontal="left" vertical="top"/>
    </xf>
    <xf numFmtId="1" fontId="64" fillId="0" borderId="15" xfId="0" applyNumberFormat="1" applyFont="1" applyBorder="1" applyAlignment="1">
      <alignment horizontal="left" vertical="center" shrinkToFit="1"/>
    </xf>
    <xf numFmtId="1" fontId="64" fillId="0" borderId="16" xfId="0" applyNumberFormat="1" applyFont="1" applyBorder="1" applyAlignment="1">
      <alignment horizontal="left" vertical="center" shrinkToFit="1"/>
    </xf>
    <xf numFmtId="1" fontId="64" fillId="0" borderId="17" xfId="0" applyNumberFormat="1" applyFont="1" applyBorder="1" applyAlignment="1">
      <alignment horizontal="left" vertical="center" shrinkToFit="1"/>
    </xf>
    <xf numFmtId="0" fontId="44" fillId="13" borderId="0" xfId="0" applyFont="1" applyFill="1" applyAlignment="1">
      <alignment horizontal="left" vertical="top"/>
    </xf>
    <xf numFmtId="0" fontId="0" fillId="3" borderId="12" xfId="0" applyFill="1" applyBorder="1" applyAlignment="1">
      <alignment horizontal="left" vertical="center" wrapText="1"/>
    </xf>
    <xf numFmtId="0" fontId="29" fillId="0" borderId="0" xfId="0" applyFont="1" applyAlignment="1">
      <alignment horizontal="center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70" fillId="7" borderId="12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56" fillId="16" borderId="0" xfId="2" applyFont="1" applyFill="1" applyAlignment="1">
      <alignment horizontal="left" vertical="top"/>
    </xf>
    <xf numFmtId="0" fontId="44" fillId="13" borderId="0" xfId="0" applyFont="1" applyFill="1" applyAlignment="1">
      <alignment horizontal="right" vertical="top"/>
    </xf>
    <xf numFmtId="0" fontId="5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79" fillId="8" borderId="0" xfId="0" applyFont="1" applyFill="1" applyAlignment="1">
      <alignment horizontal="left" vertical="top"/>
    </xf>
    <xf numFmtId="0" fontId="83" fillId="7" borderId="15" xfId="0" applyFont="1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70" fillId="14" borderId="15" xfId="2" applyFont="1" applyFill="1" applyBorder="1" applyAlignment="1">
      <alignment horizontal="left" vertical="top" wrapText="1"/>
    </xf>
    <xf numFmtId="0" fontId="70" fillId="14" borderId="16" xfId="2" applyFont="1" applyFill="1" applyBorder="1" applyAlignment="1">
      <alignment horizontal="left" vertical="top" wrapText="1"/>
    </xf>
    <xf numFmtId="0" fontId="70" fillId="14" borderId="17" xfId="2" applyFont="1" applyFill="1" applyBorder="1" applyAlignment="1">
      <alignment horizontal="left" vertical="top" wrapText="1"/>
    </xf>
    <xf numFmtId="0" fontId="70" fillId="7" borderId="12" xfId="0" applyFont="1" applyFill="1" applyBorder="1" applyAlignment="1">
      <alignment horizontal="left" vertical="top" wrapText="1"/>
    </xf>
    <xf numFmtId="1" fontId="64" fillId="0" borderId="24" xfId="0" applyNumberFormat="1" applyFont="1" applyBorder="1" applyAlignment="1">
      <alignment horizontal="left" vertical="top" shrinkToFit="1"/>
    </xf>
    <xf numFmtId="1" fontId="64" fillId="0" borderId="25" xfId="0" applyNumberFormat="1" applyFont="1" applyBorder="1" applyAlignment="1">
      <alignment horizontal="left" vertical="top" shrinkToFit="1"/>
    </xf>
    <xf numFmtId="0" fontId="42" fillId="10" borderId="15" xfId="0" applyFont="1" applyFill="1" applyBorder="1" applyAlignment="1">
      <alignment horizontal="left" vertical="center" wrapText="1"/>
    </xf>
    <xf numFmtId="0" fontId="42" fillId="10" borderId="16" xfId="0" applyFont="1" applyFill="1" applyBorder="1" applyAlignment="1">
      <alignment horizontal="left" vertical="center" wrapText="1"/>
    </xf>
    <xf numFmtId="0" fontId="42" fillId="10" borderId="17" xfId="0" applyFont="1" applyFill="1" applyBorder="1" applyAlignment="1">
      <alignment horizontal="left" vertical="center" wrapText="1"/>
    </xf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45" fillId="0" borderId="38" xfId="0" applyFont="1" applyBorder="1" applyAlignment="1">
      <alignment horizontal="right" vertical="center"/>
    </xf>
    <xf numFmtId="0" fontId="73" fillId="0" borderId="0" xfId="0" applyFont="1" applyFill="1" applyAlignment="1">
      <alignment horizontal="left" vertical="top"/>
    </xf>
    <xf numFmtId="0" fontId="71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52" fillId="0" borderId="0" xfId="0" applyFont="1" applyFill="1" applyAlignment="1">
      <alignment horizontal="left" vertical="top"/>
    </xf>
  </cellXfs>
  <cellStyles count="3">
    <cellStyle name="Excel Built-in Normal" xfId="2" xr:uid="{3E989BDE-667D-4F6C-8D79-4B128E8F3D8F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opLeftCell="A4" zoomScale="110" zoomScaleNormal="110" workbookViewId="0">
      <selection activeCell="G12" sqref="G12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6" width="16.6640625" customWidth="1"/>
    <col min="7" max="7" width="14" customWidth="1"/>
    <col min="8" max="8" width="14.33203125" customWidth="1"/>
    <col min="9" max="9" width="7.6640625" customWidth="1"/>
    <col min="10" max="10" width="10" customWidth="1"/>
  </cols>
  <sheetData>
    <row r="1" spans="1:10" ht="25.5" customHeight="1" x14ac:dyDescent="0.2">
      <c r="A1" s="410" t="s">
        <v>405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0" ht="12.7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</row>
    <row r="3" spans="1:10" ht="19.5" customHeight="1" x14ac:dyDescent="0.2">
      <c r="A3" s="407" t="s">
        <v>309</v>
      </c>
      <c r="B3" s="407"/>
      <c r="C3" s="407"/>
      <c r="D3" s="407"/>
      <c r="E3" s="407"/>
      <c r="F3" s="407"/>
      <c r="G3" s="407"/>
      <c r="H3" s="407"/>
      <c r="I3" s="407"/>
      <c r="J3" s="407"/>
    </row>
    <row r="4" spans="1:10" ht="17.25" customHeight="1" x14ac:dyDescent="0.2">
      <c r="A4" s="408" t="s">
        <v>297</v>
      </c>
      <c r="B4" s="408"/>
      <c r="C4" s="408"/>
      <c r="D4" s="408"/>
      <c r="E4" s="408"/>
      <c r="F4" s="408"/>
      <c r="G4" s="408"/>
      <c r="H4" s="408"/>
      <c r="I4" s="408"/>
      <c r="J4" s="408"/>
    </row>
    <row r="5" spans="1:10" ht="12.2" customHeight="1" x14ac:dyDescent="0.2">
      <c r="A5" s="413" t="s">
        <v>296</v>
      </c>
      <c r="B5" s="413"/>
      <c r="C5" s="413"/>
      <c r="D5" s="413"/>
      <c r="E5" s="413"/>
      <c r="F5" s="413"/>
      <c r="G5" s="413"/>
      <c r="H5" s="413"/>
      <c r="I5" s="413"/>
      <c r="J5" s="413"/>
    </row>
    <row r="6" spans="1:10" ht="12.95" customHeight="1" x14ac:dyDescent="0.2">
      <c r="A6" s="411" t="s">
        <v>284</v>
      </c>
      <c r="B6" s="411"/>
      <c r="C6" s="411"/>
      <c r="D6" s="411"/>
      <c r="E6" s="411"/>
      <c r="F6" s="411"/>
      <c r="G6" s="411"/>
    </row>
    <row r="7" spans="1:10" ht="28.7" customHeight="1" x14ac:dyDescent="0.2">
      <c r="A7" s="301"/>
      <c r="B7" s="416"/>
      <c r="C7" s="416"/>
      <c r="D7" s="416"/>
      <c r="E7" s="302" t="s">
        <v>311</v>
      </c>
      <c r="F7" s="339" t="s">
        <v>310</v>
      </c>
      <c r="G7" s="303" t="s">
        <v>290</v>
      </c>
      <c r="H7" s="304" t="s">
        <v>292</v>
      </c>
      <c r="I7" s="305" t="s">
        <v>0</v>
      </c>
      <c r="J7" s="306" t="s">
        <v>1</v>
      </c>
    </row>
    <row r="8" spans="1:10" ht="12" customHeight="1" x14ac:dyDescent="0.2">
      <c r="A8" s="307"/>
      <c r="B8" s="417"/>
      <c r="C8" s="417"/>
      <c r="D8" s="417"/>
      <c r="E8" s="308" t="s">
        <v>199</v>
      </c>
      <c r="F8" s="308"/>
      <c r="G8" s="308" t="s">
        <v>200</v>
      </c>
      <c r="H8" s="308" t="s">
        <v>201</v>
      </c>
      <c r="I8" s="307"/>
      <c r="J8" s="309"/>
    </row>
    <row r="9" spans="1:10" ht="12.95" customHeight="1" x14ac:dyDescent="0.2">
      <c r="A9" s="418" t="s">
        <v>2</v>
      </c>
      <c r="B9" s="418"/>
      <c r="C9" s="418"/>
      <c r="D9" s="418"/>
      <c r="E9" s="307"/>
      <c r="F9" s="307"/>
      <c r="G9" s="307"/>
      <c r="H9" s="307"/>
      <c r="I9" s="307"/>
      <c r="J9" s="309"/>
    </row>
    <row r="10" spans="1:10" ht="12.2" customHeight="1" x14ac:dyDescent="0.2">
      <c r="A10" s="196">
        <v>6</v>
      </c>
      <c r="B10" s="414" t="s">
        <v>3</v>
      </c>
      <c r="C10" s="414"/>
      <c r="D10" s="414"/>
      <c r="E10" s="310">
        <f>'OPĆI DIO'!D9</f>
        <v>1342332</v>
      </c>
      <c r="F10" s="310">
        <f>'OPĆI DIO'!E9</f>
        <v>963330</v>
      </c>
      <c r="G10" s="310">
        <f>'OPĆI DIO'!F9</f>
        <v>-242127</v>
      </c>
      <c r="H10" s="310">
        <f>'OPĆI DIO'!G9</f>
        <v>721203</v>
      </c>
      <c r="I10" s="311">
        <f t="shared" ref="I10:I15" si="0">G10/E10*100</f>
        <v>-18.037787968997236</v>
      </c>
      <c r="J10" s="311">
        <v>0</v>
      </c>
    </row>
    <row r="11" spans="1:10" ht="12.95" customHeight="1" x14ac:dyDescent="0.2">
      <c r="A11" s="196">
        <v>7</v>
      </c>
      <c r="B11" s="414" t="s">
        <v>4</v>
      </c>
      <c r="C11" s="414"/>
      <c r="D11" s="414"/>
      <c r="E11" s="310">
        <f>'OPĆI DIO'!D27</f>
        <v>819548</v>
      </c>
      <c r="F11" s="310">
        <v>19548</v>
      </c>
      <c r="G11" s="310">
        <v>-19548</v>
      </c>
      <c r="H11" s="310">
        <v>0</v>
      </c>
      <c r="I11" s="311">
        <f t="shared" si="0"/>
        <v>-2.3852172172953869</v>
      </c>
      <c r="J11" s="311">
        <v>0</v>
      </c>
    </row>
    <row r="12" spans="1:10" ht="15" customHeight="1" x14ac:dyDescent="0.2">
      <c r="A12" s="312"/>
      <c r="B12" s="415" t="s">
        <v>5</v>
      </c>
      <c r="C12" s="415"/>
      <c r="D12" s="415"/>
      <c r="E12" s="313">
        <f>SUM(E10,E11)</f>
        <v>2161880</v>
      </c>
      <c r="F12" s="313">
        <f>SUM(F10,F11)</f>
        <v>982878</v>
      </c>
      <c r="G12" s="313">
        <f>SUM(G11,G10)</f>
        <v>-261675</v>
      </c>
      <c r="H12" s="313">
        <f>SUM(H10,H11)</f>
        <v>721203</v>
      </c>
      <c r="I12" s="314">
        <f t="shared" si="0"/>
        <v>-12.104048328306844</v>
      </c>
      <c r="J12" s="314">
        <v>0</v>
      </c>
    </row>
    <row r="13" spans="1:10" ht="13.7" customHeight="1" x14ac:dyDescent="0.2">
      <c r="A13" s="196">
        <v>3</v>
      </c>
      <c r="B13" s="414" t="s">
        <v>6</v>
      </c>
      <c r="C13" s="414"/>
      <c r="D13" s="414"/>
      <c r="E13" s="310">
        <f>'OPĆI DIO'!D32</f>
        <v>881350</v>
      </c>
      <c r="F13" s="310">
        <f>'OPĆI DIO'!E32</f>
        <v>1095877.2</v>
      </c>
      <c r="G13" s="310">
        <f>'OPĆI DIO'!F32</f>
        <v>-29812.5</v>
      </c>
      <c r="H13" s="310">
        <f>'OPĆI DIO'!G32</f>
        <v>1066064.7</v>
      </c>
      <c r="I13" s="311">
        <f t="shared" si="0"/>
        <v>-3.3825948828501726</v>
      </c>
      <c r="J13" s="311">
        <f t="shared" ref="J13:J15" si="1">H13/G13*100</f>
        <v>-3575.8983647798741</v>
      </c>
    </row>
    <row r="14" spans="1:10" ht="13.7" customHeight="1" x14ac:dyDescent="0.2">
      <c r="A14" s="196">
        <v>4</v>
      </c>
      <c r="B14" s="414" t="s">
        <v>7</v>
      </c>
      <c r="C14" s="414"/>
      <c r="D14" s="414"/>
      <c r="E14" s="310">
        <f>'OPĆI DIO'!D59</f>
        <v>1280530</v>
      </c>
      <c r="F14" s="310">
        <f>'OPĆI DIO'!E59</f>
        <v>1123103</v>
      </c>
      <c r="G14" s="310">
        <f>'OPĆI DIO'!F59</f>
        <v>-231862.5</v>
      </c>
      <c r="H14" s="310">
        <f>'OPĆI DIO'!G59</f>
        <v>891240.5</v>
      </c>
      <c r="I14" s="311">
        <f t="shared" si="0"/>
        <v>-18.106760481987926</v>
      </c>
      <c r="J14" s="311">
        <f t="shared" si="1"/>
        <v>-384.38320125074131</v>
      </c>
    </row>
    <row r="15" spans="1:10" ht="15" customHeight="1" x14ac:dyDescent="0.2">
      <c r="A15" s="312"/>
      <c r="B15" s="415" t="s">
        <v>8</v>
      </c>
      <c r="C15" s="415"/>
      <c r="D15" s="415"/>
      <c r="E15" s="313">
        <f>SUM(E13,E14)</f>
        <v>2161880</v>
      </c>
      <c r="F15" s="313">
        <f>SUM(F13,F14)</f>
        <v>2218980.2000000002</v>
      </c>
      <c r="G15" s="313">
        <f>SUM(G13,G14)</f>
        <v>-261675</v>
      </c>
      <c r="H15" s="313">
        <f>SUM(H13,H14)</f>
        <v>1957305.2</v>
      </c>
      <c r="I15" s="314">
        <f t="shared" si="0"/>
        <v>-12.104048328306844</v>
      </c>
      <c r="J15" s="314">
        <f t="shared" si="1"/>
        <v>-747.99090474825641</v>
      </c>
    </row>
    <row r="16" spans="1:10" ht="12.2" customHeight="1" x14ac:dyDescent="0.2">
      <c r="A16" s="307"/>
      <c r="B16" s="418" t="s">
        <v>9</v>
      </c>
      <c r="C16" s="418"/>
      <c r="D16" s="418"/>
      <c r="E16" s="315">
        <f>SUM(E12-E15)</f>
        <v>0</v>
      </c>
      <c r="F16" s="315">
        <f>SUM(F12-F15)</f>
        <v>-1236102.2000000002</v>
      </c>
      <c r="G16" s="315">
        <f>SUM(G12-G15)</f>
        <v>0</v>
      </c>
      <c r="H16" s="315">
        <f>SUM(H12-H15)</f>
        <v>-1236102.2</v>
      </c>
      <c r="I16" s="314">
        <v>0</v>
      </c>
      <c r="J16" s="314">
        <v>0</v>
      </c>
    </row>
    <row r="17" spans="1:10" ht="12" customHeight="1" x14ac:dyDescent="0.2">
      <c r="A17" s="307"/>
      <c r="B17" s="417"/>
      <c r="C17" s="417"/>
      <c r="D17" s="417"/>
      <c r="E17" s="307"/>
      <c r="F17" s="307"/>
      <c r="G17" s="307"/>
      <c r="H17" s="307"/>
      <c r="I17" s="311"/>
      <c r="J17" s="311"/>
    </row>
    <row r="18" spans="1:10" ht="15.95" customHeight="1" x14ac:dyDescent="0.2">
      <c r="A18" s="418" t="s">
        <v>10</v>
      </c>
      <c r="B18" s="418"/>
      <c r="C18" s="418"/>
      <c r="D18" s="418"/>
      <c r="E18" s="307"/>
      <c r="F18" s="307"/>
      <c r="G18" s="307"/>
      <c r="H18" s="307"/>
      <c r="I18" s="311"/>
      <c r="J18" s="311"/>
    </row>
    <row r="19" spans="1:10" ht="12.2" customHeight="1" x14ac:dyDescent="0.2">
      <c r="A19" s="196">
        <v>8</v>
      </c>
      <c r="B19" s="414" t="s">
        <v>11</v>
      </c>
      <c r="C19" s="414"/>
      <c r="D19" s="414"/>
      <c r="E19" s="197">
        <v>0</v>
      </c>
      <c r="F19" s="316">
        <v>0</v>
      </c>
      <c r="G19" s="316">
        <v>0</v>
      </c>
      <c r="H19" s="316">
        <v>0</v>
      </c>
      <c r="I19" s="311"/>
      <c r="J19" s="311"/>
    </row>
    <row r="20" spans="1:10" ht="12" customHeight="1" x14ac:dyDescent="0.2">
      <c r="A20" s="196">
        <v>5</v>
      </c>
      <c r="B20" s="414" t="s">
        <v>12</v>
      </c>
      <c r="C20" s="414"/>
      <c r="D20" s="414"/>
      <c r="E20" s="316">
        <v>0</v>
      </c>
      <c r="F20" s="316">
        <v>0</v>
      </c>
      <c r="G20" s="316">
        <v>0</v>
      </c>
      <c r="H20" s="316">
        <v>0</v>
      </c>
      <c r="I20" s="311"/>
      <c r="J20" s="311"/>
    </row>
    <row r="21" spans="1:10" ht="12.2" customHeight="1" x14ac:dyDescent="0.2">
      <c r="A21" s="312"/>
      <c r="B21" s="415" t="s">
        <v>13</v>
      </c>
      <c r="C21" s="415"/>
      <c r="D21" s="415"/>
      <c r="E21" s="317">
        <v>0</v>
      </c>
      <c r="F21" s="318"/>
      <c r="G21" s="318"/>
      <c r="H21" s="318"/>
      <c r="I21" s="314"/>
      <c r="J21" s="319"/>
    </row>
    <row r="22" spans="1:10" ht="14.25" customHeight="1" x14ac:dyDescent="0.2">
      <c r="A22" s="307"/>
      <c r="B22" s="417"/>
      <c r="C22" s="417"/>
      <c r="D22" s="417"/>
      <c r="E22" s="320"/>
      <c r="F22" s="307"/>
      <c r="G22" s="307"/>
      <c r="H22" s="307"/>
      <c r="I22" s="311"/>
      <c r="J22" s="311"/>
    </row>
    <row r="23" spans="1:10" ht="18" customHeight="1" x14ac:dyDescent="0.2">
      <c r="A23" s="418" t="s">
        <v>14</v>
      </c>
      <c r="B23" s="418"/>
      <c r="C23" s="418"/>
      <c r="D23" s="418"/>
      <c r="E23" s="315">
        <f>E24</f>
        <v>0</v>
      </c>
      <c r="F23" s="315">
        <v>1236102.2</v>
      </c>
      <c r="G23" s="315">
        <f>G24</f>
        <v>0</v>
      </c>
      <c r="H23" s="315">
        <v>1236102.2</v>
      </c>
      <c r="I23" s="311"/>
      <c r="J23" s="311"/>
    </row>
    <row r="24" spans="1:10" ht="14.85" customHeight="1" x14ac:dyDescent="0.2">
      <c r="A24" s="321">
        <v>9</v>
      </c>
      <c r="B24" s="415" t="s">
        <v>15</v>
      </c>
      <c r="C24" s="415"/>
      <c r="D24" s="415"/>
      <c r="E24" s="313">
        <v>0</v>
      </c>
      <c r="F24" s="313">
        <v>1236102.2</v>
      </c>
      <c r="G24" s="322">
        <v>0</v>
      </c>
      <c r="H24" s="313">
        <v>1236102.2</v>
      </c>
      <c r="I24" s="314">
        <v>0</v>
      </c>
      <c r="J24" s="314">
        <v>0</v>
      </c>
    </row>
    <row r="25" spans="1:10" ht="36.75" customHeight="1" x14ac:dyDescent="0.2">
      <c r="A25" s="323"/>
      <c r="B25" s="419" t="s">
        <v>16</v>
      </c>
      <c r="C25" s="419"/>
      <c r="D25" s="419"/>
      <c r="E25" s="324">
        <f>SUM(E16+E21+E24)</f>
        <v>0</v>
      </c>
      <c r="F25" s="324">
        <f>SUM(F16+F21+F24)</f>
        <v>-2.3283064365386963E-10</v>
      </c>
      <c r="G25" s="325">
        <f>SUM(G16+G21+G24)</f>
        <v>0</v>
      </c>
      <c r="H25" s="324">
        <f>SUM(H16+H21+H24)</f>
        <v>0</v>
      </c>
      <c r="I25" s="326">
        <v>0</v>
      </c>
      <c r="J25" s="326">
        <v>0</v>
      </c>
    </row>
    <row r="26" spans="1:10" s="27" customFormat="1" ht="14.25" customHeight="1" x14ac:dyDescent="0.2">
      <c r="A26" s="412"/>
      <c r="B26" s="412"/>
      <c r="C26" s="412"/>
      <c r="D26" s="412"/>
      <c r="E26" s="412"/>
      <c r="F26" s="412"/>
      <c r="G26" s="412"/>
      <c r="H26" s="412"/>
      <c r="I26" s="412"/>
      <c r="J26" s="412"/>
    </row>
    <row r="27" spans="1:10" s="27" customFormat="1" ht="14.25" customHeight="1" x14ac:dyDescent="0.2">
      <c r="A27" s="327"/>
      <c r="B27" s="327"/>
      <c r="C27" s="327"/>
      <c r="D27" s="327"/>
      <c r="E27" s="327"/>
      <c r="F27" s="327"/>
      <c r="G27" s="327"/>
      <c r="H27" s="327"/>
      <c r="I27" s="327"/>
      <c r="J27" s="327"/>
    </row>
    <row r="28" spans="1:10" ht="11.25" customHeight="1" x14ac:dyDescent="0.2">
      <c r="A28" s="413" t="s">
        <v>295</v>
      </c>
      <c r="B28" s="413"/>
      <c r="C28" s="413"/>
      <c r="D28" s="413"/>
      <c r="E28" s="413"/>
      <c r="F28" s="413"/>
      <c r="G28" s="413"/>
      <c r="H28" s="413"/>
      <c r="I28" s="413"/>
      <c r="J28" s="413"/>
    </row>
    <row r="29" spans="1:10" ht="27" customHeight="1" x14ac:dyDescent="0.2">
      <c r="A29" s="410" t="s">
        <v>294</v>
      </c>
      <c r="B29" s="410"/>
      <c r="C29" s="410"/>
      <c r="D29" s="410"/>
      <c r="E29" s="410"/>
      <c r="F29" s="410"/>
      <c r="G29" s="410"/>
      <c r="H29" s="410"/>
      <c r="I29" s="410"/>
      <c r="J29" s="410"/>
    </row>
    <row r="30" spans="1:10" x14ac:dyDescent="0.2">
      <c r="A30" s="409"/>
      <c r="B30" s="409"/>
      <c r="C30" s="409"/>
      <c r="D30" s="409"/>
      <c r="E30" s="409"/>
      <c r="F30" s="409"/>
      <c r="G30" s="409"/>
      <c r="H30" s="409"/>
      <c r="I30" s="409"/>
      <c r="J30" s="409"/>
    </row>
  </sheetData>
  <mergeCells count="29">
    <mergeCell ref="B25:D25"/>
    <mergeCell ref="B22:D22"/>
    <mergeCell ref="A23:D23"/>
    <mergeCell ref="B24:D24"/>
    <mergeCell ref="B19:D19"/>
    <mergeCell ref="B20:D20"/>
    <mergeCell ref="B21:D21"/>
    <mergeCell ref="B16:D16"/>
    <mergeCell ref="B17:D17"/>
    <mergeCell ref="A18:D18"/>
    <mergeCell ref="B13:D13"/>
    <mergeCell ref="B14:D14"/>
    <mergeCell ref="B15:D15"/>
    <mergeCell ref="A3:J3"/>
    <mergeCell ref="A4:J4"/>
    <mergeCell ref="A30:J30"/>
    <mergeCell ref="A1:J1"/>
    <mergeCell ref="A2:J2"/>
    <mergeCell ref="A26:J26"/>
    <mergeCell ref="A5:J5"/>
    <mergeCell ref="A6:G6"/>
    <mergeCell ref="A28:J28"/>
    <mergeCell ref="A29:J29"/>
    <mergeCell ref="B10:D10"/>
    <mergeCell ref="B11:D11"/>
    <mergeCell ref="B12:D12"/>
    <mergeCell ref="B7:D7"/>
    <mergeCell ref="B8:D8"/>
    <mergeCell ref="A9:D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tabSelected="1" topLeftCell="A2" zoomScale="106" zoomScaleNormal="106" workbookViewId="0">
      <selection activeCell="E6" sqref="E6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4" width="20.6640625" customWidth="1"/>
    <col min="5" max="5" width="16" customWidth="1"/>
    <col min="6" max="6" width="14.6640625" customWidth="1"/>
    <col min="7" max="7" width="15.1640625" customWidth="1"/>
    <col min="8" max="8" width="6.5" customWidth="1"/>
    <col min="9" max="9" width="6.1640625" customWidth="1"/>
    <col min="10" max="10" width="5" style="24" customWidth="1"/>
    <col min="11" max="11" width="10.83203125" customWidth="1"/>
    <col min="15" max="15" width="12.6640625" customWidth="1"/>
    <col min="16" max="16" width="12" customWidth="1"/>
    <col min="19" max="19" width="12.6640625" customWidth="1"/>
  </cols>
  <sheetData>
    <row r="1" spans="1:20" ht="19.5" hidden="1" customHeight="1" x14ac:dyDescent="0.2">
      <c r="A1" t="s">
        <v>17</v>
      </c>
    </row>
    <row r="2" spans="1:20" s="51" customFormat="1" ht="19.5" customHeight="1" x14ac:dyDescent="0.2">
      <c r="A2" s="438" t="s">
        <v>399</v>
      </c>
      <c r="B2" s="438"/>
      <c r="C2" s="438"/>
      <c r="D2" s="438"/>
      <c r="E2" s="438"/>
      <c r="F2" s="438"/>
      <c r="G2" s="438"/>
      <c r="J2" s="206"/>
    </row>
    <row r="3" spans="1:20" ht="17.25" customHeight="1" x14ac:dyDescent="0.2">
      <c r="A3" s="409" t="s">
        <v>18</v>
      </c>
      <c r="B3" s="409"/>
    </row>
    <row r="4" spans="1:20" ht="12.95" customHeight="1" x14ac:dyDescent="0.2">
      <c r="A4" s="409" t="s">
        <v>19</v>
      </c>
      <c r="B4" s="409"/>
      <c r="C4" s="409"/>
    </row>
    <row r="5" spans="1:20" ht="12.95" customHeight="1" x14ac:dyDescent="0.2">
      <c r="A5" s="7" t="s">
        <v>20</v>
      </c>
      <c r="B5" s="439"/>
      <c r="C5" s="439"/>
      <c r="D5" s="439"/>
      <c r="E5" s="439"/>
      <c r="F5" s="439"/>
      <c r="G5" s="439"/>
      <c r="H5" s="439"/>
      <c r="I5" s="439"/>
    </row>
    <row r="6" spans="1:20" ht="30.75" customHeight="1" x14ac:dyDescent="0.2">
      <c r="A6" s="1" t="s">
        <v>21</v>
      </c>
      <c r="B6" s="443" t="s">
        <v>22</v>
      </c>
      <c r="C6" s="444"/>
      <c r="D6" s="340" t="s">
        <v>312</v>
      </c>
      <c r="E6" s="339" t="s">
        <v>310</v>
      </c>
      <c r="F6" s="232" t="s">
        <v>290</v>
      </c>
      <c r="G6" s="231" t="s">
        <v>292</v>
      </c>
      <c r="H6" s="74" t="s">
        <v>0</v>
      </c>
      <c r="I6" s="74" t="s">
        <v>1</v>
      </c>
    </row>
    <row r="7" spans="1:20" ht="20.25" customHeight="1" x14ac:dyDescent="0.2">
      <c r="A7" s="440" t="s">
        <v>210</v>
      </c>
      <c r="B7" s="441"/>
      <c r="C7" s="441"/>
      <c r="D7" s="441"/>
      <c r="E7" s="441"/>
      <c r="F7" s="441"/>
      <c r="G7" s="441"/>
      <c r="H7" s="441"/>
      <c r="I7" s="442"/>
    </row>
    <row r="8" spans="1:20" ht="12" customHeight="1" x14ac:dyDescent="0.2">
      <c r="A8" s="2"/>
      <c r="B8" s="445"/>
      <c r="C8" s="446"/>
      <c r="D8" s="8" t="s">
        <v>199</v>
      </c>
      <c r="E8" s="8"/>
      <c r="F8" s="8" t="s">
        <v>200</v>
      </c>
      <c r="G8" s="8" t="s">
        <v>201</v>
      </c>
      <c r="H8" s="2"/>
      <c r="I8" s="2"/>
      <c r="O8" s="24"/>
    </row>
    <row r="9" spans="1:20" ht="12.2" customHeight="1" x14ac:dyDescent="0.2">
      <c r="A9" s="9">
        <v>6</v>
      </c>
      <c r="B9" s="432" t="s">
        <v>23</v>
      </c>
      <c r="C9" s="433"/>
      <c r="D9" s="10">
        <f>SUM(D10,D14,D17,D20,D24,D25)</f>
        <v>1342332</v>
      </c>
      <c r="E9" s="10">
        <f>SUM(E10,E14,E17,E20,E24)</f>
        <v>963330</v>
      </c>
      <c r="F9" s="10">
        <f>SUM(F10,F14,F17,F20,F24)</f>
        <v>-242127</v>
      </c>
      <c r="G9" s="10">
        <f>SUM(G10,G14,G17,G20,G24)</f>
        <v>721203</v>
      </c>
      <c r="H9" s="11">
        <f t="shared" ref="H9:H23" si="0">F9/D9*100</f>
        <v>-18.037787968997236</v>
      </c>
      <c r="I9" s="11">
        <f>G9/D9*100</f>
        <v>53.727617310769617</v>
      </c>
      <c r="O9" s="24"/>
    </row>
    <row r="10" spans="1:20" ht="12" customHeight="1" x14ac:dyDescent="0.2">
      <c r="A10" s="12">
        <v>61</v>
      </c>
      <c r="B10" s="424" t="s">
        <v>24</v>
      </c>
      <c r="C10" s="425"/>
      <c r="D10" s="6">
        <f>SUM(D11,D12,D13)</f>
        <v>257500</v>
      </c>
      <c r="E10" s="6">
        <f>SUM(E11,E12,E13)</f>
        <v>256000</v>
      </c>
      <c r="F10" s="6">
        <f>SUM(F11,F12,F13)</f>
        <v>-113005</v>
      </c>
      <c r="G10" s="6">
        <f>SUM(G11,G12,G13)</f>
        <v>142995</v>
      </c>
      <c r="H10" s="29">
        <f t="shared" si="0"/>
        <v>-43.885436893203881</v>
      </c>
      <c r="I10" s="29">
        <f>G10/D10*100</f>
        <v>55.532038834951457</v>
      </c>
      <c r="J10" s="208"/>
      <c r="K10" s="202"/>
      <c r="L10" s="33"/>
      <c r="O10" s="208"/>
      <c r="P10" s="202"/>
      <c r="Q10" s="33"/>
      <c r="T10" s="33"/>
    </row>
    <row r="11" spans="1:20" ht="12" customHeight="1" x14ac:dyDescent="0.2">
      <c r="A11" s="3">
        <v>611</v>
      </c>
      <c r="B11" s="426" t="s">
        <v>293</v>
      </c>
      <c r="C11" s="423"/>
      <c r="D11" s="223">
        <v>230000</v>
      </c>
      <c r="E11" s="223">
        <v>222000</v>
      </c>
      <c r="F11" s="223">
        <v>-114005</v>
      </c>
      <c r="G11" s="223">
        <v>107995</v>
      </c>
      <c r="H11" s="29">
        <v>0</v>
      </c>
      <c r="I11" s="29">
        <v>0</v>
      </c>
      <c r="K11" s="202"/>
      <c r="L11" s="33"/>
      <c r="O11" s="24"/>
      <c r="P11" s="202"/>
      <c r="Q11" s="33"/>
      <c r="T11" s="33"/>
    </row>
    <row r="12" spans="1:20" ht="12" customHeight="1" x14ac:dyDescent="0.2">
      <c r="A12" s="3">
        <v>613</v>
      </c>
      <c r="B12" s="422" t="s">
        <v>25</v>
      </c>
      <c r="C12" s="423"/>
      <c r="D12" s="223">
        <v>25000</v>
      </c>
      <c r="E12" s="223">
        <v>30000</v>
      </c>
      <c r="F12" s="223">
        <v>0</v>
      </c>
      <c r="G12" s="223">
        <v>30000</v>
      </c>
      <c r="H12" s="29">
        <v>0</v>
      </c>
      <c r="I12" s="29">
        <v>0</v>
      </c>
      <c r="J12" s="420"/>
      <c r="K12" s="114"/>
      <c r="L12" s="33"/>
      <c r="O12" s="463"/>
      <c r="P12" s="114"/>
      <c r="Q12" s="33"/>
      <c r="T12" s="33"/>
    </row>
    <row r="13" spans="1:20" ht="12" customHeight="1" x14ac:dyDescent="0.2">
      <c r="A13" s="3">
        <v>614</v>
      </c>
      <c r="B13" s="422" t="s">
        <v>26</v>
      </c>
      <c r="C13" s="423"/>
      <c r="D13" s="223">
        <v>2500</v>
      </c>
      <c r="E13" s="223">
        <v>4000</v>
      </c>
      <c r="F13" s="223">
        <v>1000</v>
      </c>
      <c r="G13" s="223">
        <v>5000</v>
      </c>
      <c r="H13" s="29">
        <v>0</v>
      </c>
      <c r="I13" s="29">
        <v>0</v>
      </c>
      <c r="J13" s="420"/>
      <c r="K13" s="202"/>
      <c r="L13" s="33"/>
      <c r="O13" s="463"/>
      <c r="P13" s="202"/>
      <c r="Q13" s="33"/>
      <c r="T13" s="33"/>
    </row>
    <row r="14" spans="1:20" ht="12" customHeight="1" x14ac:dyDescent="0.2">
      <c r="A14" s="12">
        <v>63</v>
      </c>
      <c r="B14" s="424" t="s">
        <v>27</v>
      </c>
      <c r="C14" s="425"/>
      <c r="D14" s="6">
        <f>SUM(D15,D16)</f>
        <v>806582</v>
      </c>
      <c r="E14" s="6">
        <f>SUM(E15,E16)</f>
        <v>429080</v>
      </c>
      <c r="F14" s="6">
        <f>SUM(F15,F16)</f>
        <v>-52072</v>
      </c>
      <c r="G14" s="6">
        <f>SUM(G15,G16)</f>
        <v>377008</v>
      </c>
      <c r="H14" s="29">
        <f t="shared" si="0"/>
        <v>-6.4558842126405001</v>
      </c>
      <c r="I14" s="29">
        <f>G14/D14*100</f>
        <v>46.741434844814286</v>
      </c>
      <c r="J14" s="420"/>
      <c r="K14" s="202"/>
      <c r="O14" s="463"/>
      <c r="P14" s="202"/>
    </row>
    <row r="15" spans="1:20" ht="12" customHeight="1" x14ac:dyDescent="0.2">
      <c r="A15" s="3">
        <v>633</v>
      </c>
      <c r="B15" s="422" t="s">
        <v>28</v>
      </c>
      <c r="C15" s="423"/>
      <c r="D15" s="223">
        <v>798082</v>
      </c>
      <c r="E15" s="4">
        <v>420000</v>
      </c>
      <c r="F15" s="4">
        <v>-52072</v>
      </c>
      <c r="G15" s="4">
        <v>367928</v>
      </c>
      <c r="H15" s="29">
        <v>0</v>
      </c>
      <c r="I15" s="29">
        <v>0</v>
      </c>
      <c r="J15" s="420"/>
      <c r="K15" s="202"/>
      <c r="L15" s="33"/>
      <c r="O15" s="463"/>
      <c r="P15" s="202"/>
      <c r="Q15" s="33"/>
      <c r="T15" s="33"/>
    </row>
    <row r="16" spans="1:20" ht="12" customHeight="1" x14ac:dyDescent="0.2">
      <c r="A16" s="3">
        <v>634</v>
      </c>
      <c r="B16" s="422" t="s">
        <v>29</v>
      </c>
      <c r="C16" s="423"/>
      <c r="D16" s="223">
        <v>8500</v>
      </c>
      <c r="E16" s="223">
        <v>9080</v>
      </c>
      <c r="F16" s="223">
        <v>0</v>
      </c>
      <c r="G16" s="223">
        <v>9080</v>
      </c>
      <c r="H16" s="29">
        <v>0</v>
      </c>
      <c r="I16" s="29">
        <v>0</v>
      </c>
      <c r="J16" s="420"/>
      <c r="K16" s="202"/>
      <c r="L16" s="33"/>
      <c r="O16" s="463"/>
      <c r="P16" s="202"/>
      <c r="Q16" s="33"/>
      <c r="T16" s="33"/>
    </row>
    <row r="17" spans="1:22" ht="12" customHeight="1" x14ac:dyDescent="0.2">
      <c r="A17" s="12">
        <v>64</v>
      </c>
      <c r="B17" s="424" t="s">
        <v>30</v>
      </c>
      <c r="C17" s="425"/>
      <c r="D17" s="6">
        <f>SUM(D19,D18)</f>
        <v>120150</v>
      </c>
      <c r="E17" s="6">
        <f>SUM(E19,E18)</f>
        <v>120150</v>
      </c>
      <c r="F17" s="6">
        <f>SUM(F19,F18)</f>
        <v>-2050</v>
      </c>
      <c r="G17" s="6">
        <f>SUM(G19,G18)</f>
        <v>118100</v>
      </c>
      <c r="H17" s="29">
        <f t="shared" si="0"/>
        <v>-1.706200582605077</v>
      </c>
      <c r="I17" s="29">
        <f t="shared" ref="I17:I23" si="1">G17/D17*100</f>
        <v>98.293799417394922</v>
      </c>
      <c r="J17" s="420"/>
      <c r="K17" s="202"/>
      <c r="L17" s="421"/>
      <c r="M17" s="421"/>
      <c r="N17" s="421"/>
      <c r="O17" s="463"/>
      <c r="P17" s="202"/>
      <c r="Q17" s="421"/>
      <c r="R17" s="421"/>
      <c r="S17" s="421"/>
      <c r="T17" s="421"/>
      <c r="U17" s="421"/>
      <c r="V17" s="421"/>
    </row>
    <row r="18" spans="1:22" ht="12" customHeight="1" x14ac:dyDescent="0.2">
      <c r="A18" s="3">
        <v>641</v>
      </c>
      <c r="B18" s="422" t="s">
        <v>31</v>
      </c>
      <c r="C18" s="423"/>
      <c r="D18" s="223">
        <v>150</v>
      </c>
      <c r="E18" s="223">
        <v>150</v>
      </c>
      <c r="F18" s="223">
        <v>0</v>
      </c>
      <c r="G18" s="223">
        <v>150</v>
      </c>
      <c r="H18" s="29">
        <f t="shared" si="0"/>
        <v>0</v>
      </c>
      <c r="I18" s="29">
        <f t="shared" si="1"/>
        <v>100</v>
      </c>
      <c r="J18" s="420"/>
      <c r="K18" s="202"/>
      <c r="L18" s="421"/>
      <c r="M18" s="409"/>
      <c r="N18" s="409"/>
      <c r="O18" s="463"/>
      <c r="P18" s="202"/>
      <c r="Q18" s="421"/>
      <c r="R18" s="409"/>
      <c r="S18" s="409"/>
      <c r="T18" s="421"/>
      <c r="U18" s="409"/>
      <c r="V18" s="409"/>
    </row>
    <row r="19" spans="1:22" ht="12" customHeight="1" x14ac:dyDescent="0.2">
      <c r="A19" s="3">
        <v>642</v>
      </c>
      <c r="B19" s="422" t="s">
        <v>32</v>
      </c>
      <c r="C19" s="423"/>
      <c r="D19" s="223">
        <v>120000</v>
      </c>
      <c r="E19" s="223">
        <v>120000</v>
      </c>
      <c r="F19" s="223">
        <v>-2050</v>
      </c>
      <c r="G19" s="223">
        <v>117950</v>
      </c>
      <c r="H19" s="29">
        <f t="shared" si="0"/>
        <v>-1.7083333333333333</v>
      </c>
      <c r="I19" s="29">
        <f t="shared" si="1"/>
        <v>98.291666666666671</v>
      </c>
      <c r="J19" s="420"/>
      <c r="K19" s="202"/>
      <c r="L19" s="421"/>
      <c r="M19" s="409"/>
      <c r="N19" s="409"/>
      <c r="O19" s="463"/>
      <c r="P19" s="202"/>
      <c r="Q19" s="421"/>
      <c r="R19" s="409"/>
      <c r="S19" s="409"/>
      <c r="T19" s="421"/>
      <c r="U19" s="409"/>
      <c r="V19" s="409"/>
    </row>
    <row r="20" spans="1:22" ht="12" customHeight="1" x14ac:dyDescent="0.2">
      <c r="A20" s="12">
        <v>65</v>
      </c>
      <c r="B20" s="424" t="s">
        <v>33</v>
      </c>
      <c r="C20" s="425"/>
      <c r="D20" s="6">
        <f>SUM(D23,D22,D21)</f>
        <v>156100</v>
      </c>
      <c r="E20" s="6">
        <f>SUM(E23,E22,E21)</f>
        <v>156100</v>
      </c>
      <c r="F20" s="6">
        <f>SUM(F23,F22,F21)</f>
        <v>-75000</v>
      </c>
      <c r="G20" s="6">
        <f>SUM(G23,G22,G21)</f>
        <v>81100</v>
      </c>
      <c r="H20" s="29">
        <f t="shared" si="0"/>
        <v>-48.046124279308131</v>
      </c>
      <c r="I20" s="29">
        <f t="shared" si="1"/>
        <v>51.953875720691869</v>
      </c>
      <c r="J20" s="420"/>
      <c r="K20" s="202"/>
      <c r="L20" s="33"/>
      <c r="O20" s="463"/>
      <c r="P20" s="202"/>
      <c r="Q20" s="33"/>
      <c r="T20" s="33"/>
    </row>
    <row r="21" spans="1:22" ht="12" customHeight="1" x14ac:dyDescent="0.2">
      <c r="A21" s="3">
        <v>651</v>
      </c>
      <c r="B21" s="447" t="s">
        <v>181</v>
      </c>
      <c r="C21" s="448"/>
      <c r="D21" s="223">
        <v>400</v>
      </c>
      <c r="E21" s="223">
        <v>400</v>
      </c>
      <c r="F21" s="223">
        <v>0</v>
      </c>
      <c r="G21" s="223">
        <v>400</v>
      </c>
      <c r="H21" s="29">
        <f t="shared" si="0"/>
        <v>0</v>
      </c>
      <c r="I21" s="29">
        <f t="shared" si="1"/>
        <v>100</v>
      </c>
      <c r="J21" s="102"/>
      <c r="K21" s="202"/>
      <c r="L21" s="421"/>
      <c r="M21" s="409"/>
      <c r="N21" s="409"/>
      <c r="O21" s="102"/>
      <c r="P21" s="202"/>
      <c r="Q21" s="421"/>
      <c r="R21" s="409"/>
      <c r="S21" s="409"/>
      <c r="T21" s="421"/>
      <c r="U21" s="409"/>
      <c r="V21" s="409"/>
    </row>
    <row r="22" spans="1:22" ht="12" customHeight="1" x14ac:dyDescent="0.2">
      <c r="A22" s="3">
        <v>652</v>
      </c>
      <c r="B22" s="422" t="s">
        <v>34</v>
      </c>
      <c r="C22" s="423"/>
      <c r="D22" s="223">
        <v>140200</v>
      </c>
      <c r="E22" s="223">
        <v>140200</v>
      </c>
      <c r="F22" s="223">
        <v>-75000</v>
      </c>
      <c r="G22" s="223">
        <v>65200</v>
      </c>
      <c r="H22" s="29">
        <f t="shared" si="0"/>
        <v>-53.495007132667617</v>
      </c>
      <c r="I22" s="29">
        <f t="shared" si="1"/>
        <v>46.504992867332383</v>
      </c>
      <c r="K22" s="209"/>
      <c r="L22" s="421"/>
      <c r="M22" s="409"/>
      <c r="N22" s="409"/>
      <c r="O22" s="24"/>
      <c r="P22" s="209"/>
      <c r="Q22" s="421"/>
      <c r="R22" s="409"/>
      <c r="S22" s="409"/>
      <c r="T22" s="421"/>
      <c r="U22" s="409"/>
      <c r="V22" s="409"/>
    </row>
    <row r="23" spans="1:22" ht="12" customHeight="1" x14ac:dyDescent="0.2">
      <c r="A23" s="194">
        <v>653</v>
      </c>
      <c r="B23" s="456" t="s">
        <v>35</v>
      </c>
      <c r="C23" s="457"/>
      <c r="D23" s="224">
        <v>15500</v>
      </c>
      <c r="E23" s="224">
        <v>15500</v>
      </c>
      <c r="F23" s="224">
        <v>0</v>
      </c>
      <c r="G23" s="224">
        <v>15500</v>
      </c>
      <c r="H23" s="195">
        <f t="shared" si="0"/>
        <v>0</v>
      </c>
      <c r="I23" s="29">
        <f t="shared" si="1"/>
        <v>100</v>
      </c>
      <c r="K23" s="114"/>
      <c r="L23" s="409"/>
      <c r="M23" s="409"/>
      <c r="N23" s="409"/>
      <c r="O23" s="24"/>
      <c r="P23" s="114"/>
      <c r="Q23" s="409"/>
      <c r="R23" s="409"/>
      <c r="S23" s="409"/>
      <c r="T23" s="409"/>
      <c r="U23" s="409"/>
      <c r="V23" s="409"/>
    </row>
    <row r="24" spans="1:22" ht="12" customHeight="1" x14ac:dyDescent="0.2">
      <c r="A24" s="199">
        <v>68</v>
      </c>
      <c r="B24" s="459" t="s">
        <v>274</v>
      </c>
      <c r="C24" s="460"/>
      <c r="D24" s="200">
        <f>D25</f>
        <v>1000</v>
      </c>
      <c r="E24" s="200">
        <f>E25</f>
        <v>2000</v>
      </c>
      <c r="F24" s="200">
        <f>F25</f>
        <v>0</v>
      </c>
      <c r="G24" s="200">
        <f>G25</f>
        <v>2000</v>
      </c>
      <c r="H24" s="201"/>
      <c r="I24" s="201"/>
      <c r="K24" s="209"/>
      <c r="L24" s="409"/>
      <c r="M24" s="409"/>
      <c r="N24" s="409"/>
      <c r="O24" s="24"/>
      <c r="P24" s="209"/>
      <c r="Q24" s="409"/>
      <c r="R24" s="409"/>
      <c r="S24" s="409"/>
      <c r="T24" s="409"/>
      <c r="U24" s="409"/>
      <c r="V24" s="409"/>
    </row>
    <row r="25" spans="1:22" ht="14.25" customHeight="1" x14ac:dyDescent="0.2">
      <c r="A25" s="196">
        <v>683</v>
      </c>
      <c r="B25" s="461" t="s">
        <v>275</v>
      </c>
      <c r="C25" s="462"/>
      <c r="D25" s="225">
        <v>1000</v>
      </c>
      <c r="E25" s="197">
        <v>2000</v>
      </c>
      <c r="F25" s="197">
        <v>0</v>
      </c>
      <c r="G25" s="197">
        <v>2000</v>
      </c>
      <c r="H25" s="198"/>
      <c r="I25" s="198"/>
      <c r="J25" s="208"/>
      <c r="K25" s="209"/>
      <c r="O25" s="208"/>
      <c r="P25" s="209"/>
    </row>
    <row r="26" spans="1:22" ht="20.25" customHeight="1" x14ac:dyDescent="0.2">
      <c r="A26" s="429" t="s">
        <v>303</v>
      </c>
      <c r="B26" s="430"/>
      <c r="C26" s="430"/>
      <c r="D26" s="430"/>
      <c r="E26" s="430"/>
      <c r="F26" s="430"/>
      <c r="G26" s="430"/>
      <c r="H26" s="430"/>
      <c r="I26" s="431"/>
      <c r="K26" s="209"/>
      <c r="O26" s="24"/>
      <c r="P26" s="209"/>
    </row>
    <row r="27" spans="1:22" ht="12" customHeight="1" x14ac:dyDescent="0.2">
      <c r="A27" s="9">
        <v>7</v>
      </c>
      <c r="B27" s="432" t="s">
        <v>36</v>
      </c>
      <c r="C27" s="433"/>
      <c r="D27" s="10">
        <f>D28</f>
        <v>819548</v>
      </c>
      <c r="E27" s="10">
        <f>E28</f>
        <v>19548</v>
      </c>
      <c r="F27" s="10">
        <f>F28</f>
        <v>-19548</v>
      </c>
      <c r="G27" s="10">
        <f>G28</f>
        <v>0</v>
      </c>
      <c r="H27" s="11">
        <f t="shared" ref="H27:H28" si="2">F27/D27*100</f>
        <v>-2.3852172172953869</v>
      </c>
      <c r="I27" s="11">
        <v>0</v>
      </c>
      <c r="K27" s="33"/>
      <c r="O27" s="24"/>
      <c r="P27" s="33"/>
    </row>
    <row r="28" spans="1:22" ht="12" customHeight="1" x14ac:dyDescent="0.2">
      <c r="A28" s="12">
        <v>71</v>
      </c>
      <c r="B28" s="424" t="s">
        <v>37</v>
      </c>
      <c r="C28" s="425"/>
      <c r="D28" s="6">
        <f>SUM(D30,D29)</f>
        <v>819548</v>
      </c>
      <c r="E28" s="6">
        <f>SUM(E30,E29)</f>
        <v>19548</v>
      </c>
      <c r="F28" s="6">
        <f>SUM(F30,F29)</f>
        <v>-19548</v>
      </c>
      <c r="G28" s="6">
        <f>SUM(G30,G29)</f>
        <v>0</v>
      </c>
      <c r="H28" s="29">
        <f t="shared" si="2"/>
        <v>-2.3852172172953869</v>
      </c>
      <c r="I28" s="29">
        <v>0</v>
      </c>
      <c r="K28" s="202"/>
      <c r="L28" s="33"/>
      <c r="O28" s="24"/>
      <c r="P28" s="202"/>
      <c r="Q28" s="33"/>
    </row>
    <row r="29" spans="1:22" ht="12" customHeight="1" x14ac:dyDescent="0.2">
      <c r="A29" s="3">
        <v>711</v>
      </c>
      <c r="B29" s="422" t="s">
        <v>38</v>
      </c>
      <c r="C29" s="423"/>
      <c r="D29" s="4">
        <v>819548</v>
      </c>
      <c r="E29" s="4">
        <v>19548</v>
      </c>
      <c r="F29" s="4">
        <v>-19548</v>
      </c>
      <c r="G29" s="4">
        <v>0</v>
      </c>
      <c r="H29" s="29">
        <f>F29/D29*100</f>
        <v>-2.3852172172953869</v>
      </c>
      <c r="I29" s="29">
        <v>0</v>
      </c>
      <c r="J29" s="297"/>
      <c r="K29" s="212"/>
      <c r="L29" s="33"/>
      <c r="O29" s="297"/>
      <c r="P29" s="212"/>
      <c r="Q29" s="33"/>
    </row>
    <row r="30" spans="1:22" ht="12.95" customHeight="1" x14ac:dyDescent="0.2">
      <c r="A30" s="3">
        <v>721</v>
      </c>
      <c r="B30" s="426" t="s">
        <v>215</v>
      </c>
      <c r="C30" s="423"/>
      <c r="D30" s="4">
        <v>0</v>
      </c>
      <c r="E30" s="5">
        <v>0</v>
      </c>
      <c r="F30" s="5">
        <v>0</v>
      </c>
      <c r="G30" s="5">
        <v>0</v>
      </c>
      <c r="H30" s="29">
        <v>0</v>
      </c>
      <c r="I30" s="29">
        <v>0</v>
      </c>
      <c r="J30" s="297"/>
      <c r="K30" s="212"/>
      <c r="L30" s="33"/>
      <c r="O30" s="297"/>
      <c r="P30" s="212"/>
      <c r="Q30" s="33"/>
    </row>
    <row r="31" spans="1:22" ht="20.25" customHeight="1" x14ac:dyDescent="0.2">
      <c r="A31" s="458" t="s">
        <v>304</v>
      </c>
      <c r="B31" s="450"/>
      <c r="C31" s="450"/>
      <c r="D31" s="450"/>
      <c r="E31" s="450"/>
      <c r="F31" s="450"/>
      <c r="G31" s="450"/>
      <c r="H31" s="450"/>
      <c r="I31" s="451"/>
      <c r="K31" s="202"/>
      <c r="L31" s="33"/>
      <c r="O31" s="24"/>
      <c r="P31" s="202"/>
      <c r="Q31" s="33"/>
    </row>
    <row r="32" spans="1:22" ht="12" customHeight="1" x14ac:dyDescent="0.2">
      <c r="A32" s="9">
        <v>3</v>
      </c>
      <c r="B32" s="432" t="s">
        <v>39</v>
      </c>
      <c r="C32" s="433"/>
      <c r="D32" s="10">
        <f>SUM(D52,D50,D47,D45,D43,D37,D33)</f>
        <v>881350</v>
      </c>
      <c r="E32" s="10">
        <f>SUM(E52,E50,E47,E45,E43,E37,E33)</f>
        <v>1095877.2</v>
      </c>
      <c r="F32" s="10">
        <f>SUM(F52,F50,F47,F45,F43,F37,F33)</f>
        <v>-29812.5</v>
      </c>
      <c r="G32" s="10">
        <f>SUM(G52,G50,G47,G45,G43,G37,G33)</f>
        <v>1066064.7</v>
      </c>
      <c r="H32" s="11">
        <f t="shared" ref="H32:H54" si="3">F32/D32*100</f>
        <v>-3.3825948828501726</v>
      </c>
      <c r="I32" s="11">
        <f t="shared" ref="I32:I40" si="4">G32/D32*100</f>
        <v>120.95815510296704</v>
      </c>
      <c r="J32" s="208"/>
      <c r="K32" s="296"/>
      <c r="L32" s="210"/>
      <c r="M32" s="210"/>
      <c r="O32" s="208"/>
      <c r="P32" s="296"/>
      <c r="Q32" s="210"/>
      <c r="R32" s="210"/>
    </row>
    <row r="33" spans="1:16" ht="12" customHeight="1" x14ac:dyDescent="0.2">
      <c r="A33" s="12">
        <v>31</v>
      </c>
      <c r="B33" s="424" t="s">
        <v>40</v>
      </c>
      <c r="C33" s="425"/>
      <c r="D33" s="6">
        <f>SUM(D34,D35,D36)</f>
        <v>96000</v>
      </c>
      <c r="E33" s="6">
        <f>SUM(E34,E35,E36)</f>
        <v>96000</v>
      </c>
      <c r="F33" s="6">
        <f>SUM(F34,F35,F36)</f>
        <v>4800</v>
      </c>
      <c r="G33" s="6">
        <f>SUM(G34,G35,G36)</f>
        <v>100800</v>
      </c>
      <c r="H33" s="29">
        <f t="shared" si="3"/>
        <v>5</v>
      </c>
      <c r="I33" s="29">
        <f t="shared" si="4"/>
        <v>105</v>
      </c>
      <c r="J33" s="208"/>
      <c r="K33" s="209"/>
      <c r="O33" s="208"/>
      <c r="P33" s="209"/>
    </row>
    <row r="34" spans="1:16" ht="12" customHeight="1" x14ac:dyDescent="0.2">
      <c r="A34" s="13">
        <v>311</v>
      </c>
      <c r="B34" s="427" t="s">
        <v>41</v>
      </c>
      <c r="C34" s="428"/>
      <c r="D34" s="4">
        <f>POS.DIO!D47+POS.DIO!D105</f>
        <v>80750</v>
      </c>
      <c r="E34" s="4">
        <f>POS.DIO!E47+POS.DIO!E105</f>
        <v>80750</v>
      </c>
      <c r="F34" s="4">
        <f>POS.DIO!F47+POS.DIO!F105</f>
        <v>4250</v>
      </c>
      <c r="G34" s="4">
        <f>POS.DIO!G47+POS.DIO!G105</f>
        <v>85000</v>
      </c>
      <c r="H34" s="29">
        <f t="shared" si="3"/>
        <v>5.2631578947368416</v>
      </c>
      <c r="I34" s="29">
        <f t="shared" si="4"/>
        <v>105.26315789473684</v>
      </c>
      <c r="O34" s="24"/>
    </row>
    <row r="35" spans="1:16" ht="12" customHeight="1" x14ac:dyDescent="0.2">
      <c r="A35" s="3">
        <v>312</v>
      </c>
      <c r="B35" s="422" t="s">
        <v>42</v>
      </c>
      <c r="C35" s="423"/>
      <c r="D35" s="4">
        <f>POS.DIO!D48</f>
        <v>2000</v>
      </c>
      <c r="E35" s="4">
        <f>POS.DIO!E48</f>
        <v>2000</v>
      </c>
      <c r="F35" s="4">
        <f>POS.DIO!F48</f>
        <v>0</v>
      </c>
      <c r="G35" s="4">
        <f>POS.DIO!G48</f>
        <v>2000</v>
      </c>
      <c r="H35" s="29">
        <f t="shared" si="3"/>
        <v>0</v>
      </c>
      <c r="I35" s="29">
        <f t="shared" si="4"/>
        <v>100</v>
      </c>
      <c r="J35" s="208"/>
      <c r="K35" s="209"/>
      <c r="O35" s="208"/>
      <c r="P35" s="209"/>
    </row>
    <row r="36" spans="1:16" ht="12" customHeight="1" x14ac:dyDescent="0.2">
      <c r="A36" s="3">
        <v>313</v>
      </c>
      <c r="B36" s="426" t="s">
        <v>180</v>
      </c>
      <c r="C36" s="423"/>
      <c r="D36" s="4">
        <f>POS.DIO!D49+POS.DIO!D106</f>
        <v>13250</v>
      </c>
      <c r="E36" s="4">
        <f>POS.DIO!E49+POS.DIO!E106</f>
        <v>13250</v>
      </c>
      <c r="F36" s="4">
        <f>POS.DIO!F49+POS.DIO!F106</f>
        <v>550</v>
      </c>
      <c r="G36" s="4">
        <f>POS.DIO!G49+POS.DIO!G106</f>
        <v>13800</v>
      </c>
      <c r="H36" s="29">
        <f t="shared" si="3"/>
        <v>4.1509433962264151</v>
      </c>
      <c r="I36" s="29">
        <f t="shared" si="4"/>
        <v>104.15094339622641</v>
      </c>
      <c r="O36" s="24"/>
    </row>
    <row r="37" spans="1:16" ht="12" customHeight="1" x14ac:dyDescent="0.2">
      <c r="A37" s="12">
        <v>32</v>
      </c>
      <c r="B37" s="424" t="s">
        <v>43</v>
      </c>
      <c r="C37" s="425"/>
      <c r="D37" s="6">
        <f>SUM(D38,D39,D40,D41,D42)</f>
        <v>645305</v>
      </c>
      <c r="E37" s="6">
        <f>SUM(E38,E39,E40,E41,E42)</f>
        <v>633555</v>
      </c>
      <c r="F37" s="6">
        <f>SUM(F38,F39,F40,F41,F42)</f>
        <v>-39912.5</v>
      </c>
      <c r="G37" s="6">
        <f>SUM(G38,G39,G40,G41,G42)</f>
        <v>593642.5</v>
      </c>
      <c r="H37" s="29">
        <f t="shared" si="3"/>
        <v>-6.1850597779344652</v>
      </c>
      <c r="I37" s="29">
        <f t="shared" si="4"/>
        <v>91.994095815157166</v>
      </c>
    </row>
    <row r="38" spans="1:16" ht="12" customHeight="1" x14ac:dyDescent="0.2">
      <c r="A38" s="3">
        <v>321</v>
      </c>
      <c r="B38" s="422" t="s">
        <v>44</v>
      </c>
      <c r="C38" s="423"/>
      <c r="D38" s="4">
        <f>POS.DIO!D51+POS.DIO!D108</f>
        <v>4500</v>
      </c>
      <c r="E38" s="4">
        <f>POS.DIO!E51+POS.DIO!E108</f>
        <v>4500</v>
      </c>
      <c r="F38" s="4">
        <f>POS.DIO!F51+POS.DIO!F108</f>
        <v>-250</v>
      </c>
      <c r="G38" s="4">
        <f>POS.DIO!G51+POS.DIO!G108</f>
        <v>4250</v>
      </c>
      <c r="H38" s="29">
        <f t="shared" si="3"/>
        <v>-5.5555555555555554</v>
      </c>
      <c r="I38" s="29">
        <f t="shared" si="4"/>
        <v>94.444444444444443</v>
      </c>
    </row>
    <row r="39" spans="1:16" ht="12" customHeight="1" x14ac:dyDescent="0.2">
      <c r="A39" s="3">
        <v>322</v>
      </c>
      <c r="B39" s="422" t="s">
        <v>45</v>
      </c>
      <c r="C39" s="423"/>
      <c r="D39" s="4">
        <f>POS.DIO!D52+POS.DIO!D109+POS.DIO!D196+POS.DIO!D165+POS.DIO!D179+POS.DIO!D188+POS.DIO!D374+POS.DIO!D524+POS.DIO!D481+POS.DIO!D498+POS.DIO!D204+POS.DIO!D210</f>
        <v>62050</v>
      </c>
      <c r="E39" s="4">
        <f>POS.DIO!E52+POS.DIO!E109+POS.DIO!E196+POS.DIO!E165+POS.DIO!E179+POS.DIO!E188+POS.DIO!E374+POS.DIO!E524+POS.DIO!E481+POS.DIO!E498+POS.DIO!E204+POS.DIO!E210</f>
        <v>61800</v>
      </c>
      <c r="F39" s="4">
        <f>POS.DIO!F52+POS.DIO!F109+POS.DIO!F196+POS.DIO!F165+POS.DIO!F179+POS.DIO!F188+POS.DIO!F374+POS.DIO!F524+POS.DIO!F481+POS.DIO!F498+POS.DIO!F204+POS.DIO!F210</f>
        <v>-12800</v>
      </c>
      <c r="G39" s="4">
        <f>POS.DIO!G52+POS.DIO!G109+POS.DIO!G196+POS.DIO!G165+POS.DIO!G179+POS.DIO!G188+POS.DIO!G374+POS.DIO!G524+POS.DIO!G481+POS.DIO!G498+POS.DIO!G204+POS.DIO!G210</f>
        <v>49000</v>
      </c>
      <c r="H39" s="29">
        <f t="shared" si="3"/>
        <v>-20.628525382755843</v>
      </c>
      <c r="I39" s="29">
        <f t="shared" si="4"/>
        <v>78.968573730862218</v>
      </c>
    </row>
    <row r="40" spans="1:16" ht="12" customHeight="1" x14ac:dyDescent="0.2">
      <c r="A40" s="3">
        <v>323</v>
      </c>
      <c r="B40" s="422" t="s">
        <v>46</v>
      </c>
      <c r="C40" s="423"/>
      <c r="D40" s="4">
        <f>POS.DIO!D53+POS.DIO!D80+POS.DIO!D96+POS.DIO!D110+POS.DIO!D131+POS.DIO!D164+POS.DIO!D172+POS.DIO!D180+POS.DIO!D187+POS.DIO!D197+POS.DIO!D203+POS.DIO!D211+POS.DIO!D217+POS.DIO!D224+POS.DIO!D281+POS.DIO!D318+POS.DIO!D331+POS.DIO!D350+POS.DIO!D358+POS.DIO!D375+POS.DIO!D387+POS.DIO!D266+POS.DIO!D525+POS.DIO!D571</f>
        <v>564355</v>
      </c>
      <c r="E40" s="4">
        <f>POS.DIO!E53+POS.DIO!E80+POS.DIO!E96+POS.DIO!E110+POS.DIO!E131+POS.DIO!E164+POS.DIO!E172+POS.DIO!E180+POS.DIO!E187+POS.DIO!E197+POS.DIO!E203+POS.DIO!E211+POS.DIO!E217+POS.DIO!E224+POS.DIO!E281+POS.DIO!E318+POS.DIO!E331+POS.DIO!E350+POS.DIO!E358+POS.DIO!E375+POS.DIO!E387+POS.DIO!E266+POS.DIO!E525+POS.DIO!E571</f>
        <v>552855</v>
      </c>
      <c r="F40" s="4">
        <f>POS.DIO!F53+POS.DIO!F80+POS.DIO!F96+POS.DIO!F110+POS.DIO!F131+POS.DIO!F164+POS.DIO!F172+POS.DIO!F180+POS.DIO!F187+POS.DIO!F197+POS.DIO!F203+POS.DIO!F211+POS.DIO!F217+POS.DIO!F224+POS.DIO!F242+POS.DIO!F281+POS.DIO!F318+POS.DIO!F331+POS.DIO!F341+POS.DIO!F350+POS.DIO!F358+POS.DIO!F375+POS.DIO!F387+POS.DIO!F266+POS.DIO!F525+POS.DIO!F571</f>
        <v>-31362.5</v>
      </c>
      <c r="G40" s="4">
        <f>POS.DIO!G53+POS.DIO!G80+POS.DIO!G96+POS.DIO!G110+POS.DIO!G131+POS.DIO!G164+POS.DIO!G172+POS.DIO!G180+POS.DIO!G187+POS.DIO!G197+POS.DIO!G203+POS.DIO!G211+POS.DIO!G217+POS.DIO!G224+POS.DIO!G242+POS.DIO!G281+POS.DIO!G318+POS.DIO!G331+POS.DIO!F341+POS.DIO!G350+POS.DIO!G358+POS.DIO!G375+POS.DIO!G387+POS.DIO!G266+POS.DIO!G525+POS.DIO!G571</f>
        <v>521492.5</v>
      </c>
      <c r="H40" s="29">
        <f t="shared" si="3"/>
        <v>-5.5572290490914407</v>
      </c>
      <c r="I40" s="29">
        <f t="shared" si="4"/>
        <v>92.405046468977858</v>
      </c>
      <c r="K40" s="202"/>
    </row>
    <row r="41" spans="1:16" ht="12" customHeight="1" x14ac:dyDescent="0.2">
      <c r="A41" s="3">
        <v>324</v>
      </c>
      <c r="B41" s="427" t="s">
        <v>47</v>
      </c>
      <c r="C41" s="428"/>
      <c r="D41" s="4">
        <f>POS.DIO!D54</f>
        <v>0</v>
      </c>
      <c r="E41" s="4">
        <f>POS.DIO!E54</f>
        <v>0</v>
      </c>
      <c r="F41" s="4">
        <f>POS.DIO!F54</f>
        <v>0</v>
      </c>
      <c r="G41" s="4">
        <f>POS.DIO!G54</f>
        <v>0</v>
      </c>
      <c r="H41" s="29">
        <v>0</v>
      </c>
      <c r="I41" s="29">
        <v>0</v>
      </c>
      <c r="K41" s="114"/>
    </row>
    <row r="42" spans="1:16" ht="12" customHeight="1" x14ac:dyDescent="0.2">
      <c r="A42" s="3">
        <v>329</v>
      </c>
      <c r="B42" s="422" t="s">
        <v>48</v>
      </c>
      <c r="C42" s="423"/>
      <c r="D42" s="4">
        <f>POS.DIO!D18+POS.DIO!D55+POS.DIO!D319</f>
        <v>14400</v>
      </c>
      <c r="E42" s="4">
        <f>POS.DIO!E18+POS.DIO!E55+POS.DIO!E319</f>
        <v>14400</v>
      </c>
      <c r="F42" s="4">
        <f>POS.DIO!F18+POS.DIO!F55+POS.DIO!F319</f>
        <v>4500</v>
      </c>
      <c r="G42" s="4">
        <f>POS.DIO!G18+POS.DIO!G55+POS.DIO!G319</f>
        <v>18900</v>
      </c>
      <c r="H42" s="29">
        <f t="shared" si="3"/>
        <v>31.25</v>
      </c>
      <c r="I42" s="29">
        <f t="shared" ref="I42:I48" si="5">G42/D42*100</f>
        <v>131.25</v>
      </c>
      <c r="K42" s="114"/>
    </row>
    <row r="43" spans="1:16" ht="12" customHeight="1" x14ac:dyDescent="0.2">
      <c r="A43" s="12">
        <v>34</v>
      </c>
      <c r="B43" s="424" t="s">
        <v>49</v>
      </c>
      <c r="C43" s="425"/>
      <c r="D43" s="6">
        <f>D44</f>
        <v>1500</v>
      </c>
      <c r="E43" s="6">
        <f>E44</f>
        <v>1500</v>
      </c>
      <c r="F43" s="6">
        <f>F44</f>
        <v>0</v>
      </c>
      <c r="G43" s="6">
        <f>G44</f>
        <v>1500</v>
      </c>
      <c r="H43" s="29">
        <f t="shared" si="3"/>
        <v>0</v>
      </c>
      <c r="I43" s="29">
        <f t="shared" si="5"/>
        <v>100</v>
      </c>
      <c r="K43" s="202"/>
    </row>
    <row r="44" spans="1:16" ht="12" customHeight="1" x14ac:dyDescent="0.2">
      <c r="A44" s="3">
        <v>343</v>
      </c>
      <c r="B44" s="422" t="s">
        <v>50</v>
      </c>
      <c r="C44" s="423"/>
      <c r="D44" s="4">
        <f>POS.DIO!D57</f>
        <v>1500</v>
      </c>
      <c r="E44" s="4">
        <f>POS.DIO!E57</f>
        <v>1500</v>
      </c>
      <c r="F44" s="4">
        <f>POS.DIO!F57</f>
        <v>0</v>
      </c>
      <c r="G44" s="4">
        <f>POS.DIO!G57</f>
        <v>1500</v>
      </c>
      <c r="H44" s="29">
        <f t="shared" si="3"/>
        <v>0</v>
      </c>
      <c r="I44" s="29">
        <f t="shared" si="5"/>
        <v>100</v>
      </c>
      <c r="K44" s="202"/>
    </row>
    <row r="45" spans="1:16" ht="12" customHeight="1" x14ac:dyDescent="0.2">
      <c r="A45" s="12">
        <v>35</v>
      </c>
      <c r="B45" s="434" t="s">
        <v>51</v>
      </c>
      <c r="C45" s="435"/>
      <c r="D45" s="6">
        <f>D46</f>
        <v>8000</v>
      </c>
      <c r="E45" s="6">
        <f>E46</f>
        <v>8000</v>
      </c>
      <c r="F45" s="6">
        <f>F46</f>
        <v>-1000</v>
      </c>
      <c r="G45" s="6">
        <f>G46</f>
        <v>7000</v>
      </c>
      <c r="H45" s="29">
        <f t="shared" si="3"/>
        <v>-12.5</v>
      </c>
      <c r="I45" s="29">
        <f t="shared" si="5"/>
        <v>87.5</v>
      </c>
      <c r="K45" s="202"/>
    </row>
    <row r="46" spans="1:16" ht="12" customHeight="1" x14ac:dyDescent="0.2">
      <c r="A46" s="3">
        <v>352</v>
      </c>
      <c r="B46" s="422" t="s">
        <v>52</v>
      </c>
      <c r="C46" s="423"/>
      <c r="D46" s="4">
        <f>POS.DIO!D339+POS.DIO!D468</f>
        <v>8000</v>
      </c>
      <c r="E46" s="4">
        <f>POS.DIO!E339+POS.DIO!E468</f>
        <v>8000</v>
      </c>
      <c r="F46" s="4">
        <f>POS.DIO!F339+POS.DIO!F468</f>
        <v>-1000</v>
      </c>
      <c r="G46" s="4">
        <f>POS.DIO!G339+POS.DIO!G468</f>
        <v>7000</v>
      </c>
      <c r="H46" s="29">
        <f t="shared" si="3"/>
        <v>-12.5</v>
      </c>
      <c r="I46" s="29">
        <f t="shared" si="5"/>
        <v>87.5</v>
      </c>
      <c r="K46" s="202"/>
    </row>
    <row r="47" spans="1:16" ht="12" customHeight="1" x14ac:dyDescent="0.2">
      <c r="A47" s="14">
        <v>36</v>
      </c>
      <c r="B47" s="424" t="s">
        <v>53</v>
      </c>
      <c r="C47" s="425"/>
      <c r="D47" s="6">
        <f>SUM(D48,D49)</f>
        <v>49600</v>
      </c>
      <c r="E47" s="6">
        <f>SUM(E48,E49)</f>
        <v>51600</v>
      </c>
      <c r="F47" s="6">
        <f>SUM(F48,F49)</f>
        <v>1100</v>
      </c>
      <c r="G47" s="6">
        <f>SUM(G48,G49)</f>
        <v>52700</v>
      </c>
      <c r="H47" s="29">
        <f t="shared" si="3"/>
        <v>2.217741935483871</v>
      </c>
      <c r="I47" s="29">
        <f t="shared" si="5"/>
        <v>106.25</v>
      </c>
      <c r="K47" s="202"/>
    </row>
    <row r="48" spans="1:16" ht="12" customHeight="1" x14ac:dyDescent="0.2">
      <c r="A48" s="13">
        <v>363</v>
      </c>
      <c r="B48" s="427" t="s">
        <v>54</v>
      </c>
      <c r="C48" s="428"/>
      <c r="D48" s="4">
        <f>POS.DIO!D88+POS.DIO!D316+POS.DIO!D366+POS.DIO!D377+POS.DIO!D402</f>
        <v>49600</v>
      </c>
      <c r="E48" s="4">
        <f>POS.DIO!E88+POS.DIO!E316+POS.DIO!E366+POS.DIO!E377+POS.DIO!E402</f>
        <v>49600</v>
      </c>
      <c r="F48" s="4">
        <f>POS.DIO!F88+POS.DIO!F316+POS.DIO!F366+POS.DIO!F377+POS.DIO!F402</f>
        <v>1100</v>
      </c>
      <c r="G48" s="4">
        <f>POS.DIO!G88+POS.DIO!G316+POS.DIO!G366+POS.DIO!G377+POS.DIO!G402</f>
        <v>50700</v>
      </c>
      <c r="H48" s="29">
        <f t="shared" si="3"/>
        <v>2.217741935483871</v>
      </c>
      <c r="I48" s="29">
        <f t="shared" si="5"/>
        <v>102.21774193548387</v>
      </c>
      <c r="K48" s="202"/>
    </row>
    <row r="49" spans="1:13" ht="12" customHeight="1" x14ac:dyDescent="0.2">
      <c r="A49" s="13">
        <v>366</v>
      </c>
      <c r="B49" s="436" t="s">
        <v>179</v>
      </c>
      <c r="C49" s="437"/>
      <c r="D49" s="4">
        <f>POS.DIO!D152</f>
        <v>0</v>
      </c>
      <c r="E49" s="4">
        <f>POS.DIO!E152</f>
        <v>2000</v>
      </c>
      <c r="F49" s="4">
        <f>POS.DIO!F152</f>
        <v>0</v>
      </c>
      <c r="G49" s="4">
        <f>POS.DIO!G152</f>
        <v>2000</v>
      </c>
      <c r="H49" s="29">
        <v>0</v>
      </c>
      <c r="I49" s="29">
        <v>0</v>
      </c>
      <c r="K49" s="202"/>
    </row>
    <row r="50" spans="1:13" ht="12" customHeight="1" x14ac:dyDescent="0.2">
      <c r="A50" s="12">
        <v>37</v>
      </c>
      <c r="B50" s="424" t="s">
        <v>55</v>
      </c>
      <c r="C50" s="425"/>
      <c r="D50" s="6">
        <f>D51</f>
        <v>40300</v>
      </c>
      <c r="E50" s="6">
        <f>E51</f>
        <v>40300</v>
      </c>
      <c r="F50" s="6">
        <f>F51</f>
        <v>1000</v>
      </c>
      <c r="G50" s="6">
        <f>G51</f>
        <v>41300</v>
      </c>
      <c r="H50" s="29">
        <f t="shared" si="3"/>
        <v>2.481389578163772</v>
      </c>
      <c r="I50" s="29">
        <f>G50/D50*100</f>
        <v>102.48138957816377</v>
      </c>
      <c r="K50" s="202"/>
    </row>
    <row r="51" spans="1:13" ht="12" customHeight="1" x14ac:dyDescent="0.2">
      <c r="A51" s="3">
        <v>372</v>
      </c>
      <c r="B51" s="422" t="s">
        <v>56</v>
      </c>
      <c r="C51" s="423"/>
      <c r="D51" s="4">
        <f>POS.DIO!D408+POS.DIO!D416+POS.DIO!D431+POS.DIO!D537+POS.DIO!D546+POS.DIO!D560</f>
        <v>40300</v>
      </c>
      <c r="E51" s="4">
        <f>POS.DIO!E408+POS.DIO!E416+POS.DIO!E431+POS.DIO!E537+POS.DIO!E546+POS.DIO!E560</f>
        <v>40300</v>
      </c>
      <c r="F51" s="4">
        <f>POS.DIO!F408+POS.DIO!F416+POS.DIO!F431+POS.DIO!F537+POS.DIO!F546+POS.DIO!F560</f>
        <v>1000</v>
      </c>
      <c r="G51" s="4">
        <f>POS.DIO!G408+POS.DIO!G416+POS.DIO!G431+POS.DIO!G537+POS.DIO!G546+POS.DIO!G560</f>
        <v>41300</v>
      </c>
      <c r="H51" s="29">
        <f t="shared" si="3"/>
        <v>2.481389578163772</v>
      </c>
      <c r="I51" s="29">
        <f>G51/D51*100</f>
        <v>102.48138957816377</v>
      </c>
      <c r="K51" s="209"/>
    </row>
    <row r="52" spans="1:13" ht="12" customHeight="1" x14ac:dyDescent="0.2">
      <c r="A52" s="12">
        <v>38</v>
      </c>
      <c r="B52" s="424" t="s">
        <v>57</v>
      </c>
      <c r="C52" s="425"/>
      <c r="D52" s="6">
        <f>SUM(D53,D54,D55,D56,D57)</f>
        <v>40645</v>
      </c>
      <c r="E52" s="6">
        <f>SUM(E53,E54,E55,E56,E57)</f>
        <v>264922.2</v>
      </c>
      <c r="F52" s="6">
        <f>SUM(F53,F54,F55,F56,F57)</f>
        <v>4200</v>
      </c>
      <c r="G52" s="6">
        <f>SUM(G53,G54,G55,G56,G57)</f>
        <v>269122.2</v>
      </c>
      <c r="H52" s="29">
        <f t="shared" si="3"/>
        <v>10.333374338787058</v>
      </c>
      <c r="I52" s="29">
        <f>G52/D52*100</f>
        <v>662.12867511379022</v>
      </c>
      <c r="K52" s="114"/>
    </row>
    <row r="53" spans="1:13" ht="12" customHeight="1" x14ac:dyDescent="0.2">
      <c r="A53" s="3">
        <v>381</v>
      </c>
      <c r="B53" s="422" t="s">
        <v>58</v>
      </c>
      <c r="C53" s="423"/>
      <c r="D53" s="4">
        <f>POS.DIO!D24+POS.DIO!D33+POS.DIO!D440+POS.DIO!D449+POS.DIO!D455+POS.DIO!D470+POS.DIO!D479+POS.DIO!D496+POS.DIO!D527+POS.DIO!D539+POS.DIO!D553</f>
        <v>26570</v>
      </c>
      <c r="E53" s="4">
        <f>POS.DIO!E24+POS.DIO!E33+POS.DIO!E440+POS.DIO!E449+POS.DIO!E455+POS.DIO!E470+POS.DIO!E479+POS.DIO!E496+POS.DIO!E527+POS.DIO!E539+POS.DIO!E553</f>
        <v>27545</v>
      </c>
      <c r="F53" s="4">
        <f>POS.DIO!F24+POS.DIO!F33+POS.DIO!F440+POS.DIO!F449+POS.DIO!F455+POS.DIO!F470+POS.DIO!F479+POS.DIO!F496+POS.DIO!F527+POS.DIO!F539+POS.DIO!F553</f>
        <v>340</v>
      </c>
      <c r="G53" s="4">
        <f>POS.DIO!G24+POS.DIO!G33+POS.DIO!G440+POS.DIO!G449+POS.DIO!G455+POS.DIO!G470+POS.DIO!G479+POS.DIO!G496+POS.DIO!G527+POS.DIO!G539+POS.DIO!G553</f>
        <v>27885</v>
      </c>
      <c r="H53" s="29">
        <f t="shared" si="3"/>
        <v>1.2796386902521641</v>
      </c>
      <c r="I53" s="29">
        <f>G53/D53*100</f>
        <v>104.94919081671057</v>
      </c>
    </row>
    <row r="54" spans="1:13" ht="12" customHeight="1" x14ac:dyDescent="0.2">
      <c r="A54" s="3">
        <v>382</v>
      </c>
      <c r="B54" s="422" t="s">
        <v>59</v>
      </c>
      <c r="C54" s="423"/>
      <c r="D54" s="4">
        <f>POS.DIO!D462+POS.DIO!D504</f>
        <v>12000</v>
      </c>
      <c r="E54" s="4">
        <f>POS.DIO!E462+POS.DIO!E504</f>
        <v>12000</v>
      </c>
      <c r="F54" s="4">
        <f>POS.DIO!F462+POS.DIO!F504</f>
        <v>0</v>
      </c>
      <c r="G54" s="4">
        <f>POS.DIO!G462+POS.DIO!G504</f>
        <v>12000</v>
      </c>
      <c r="H54" s="29">
        <f t="shared" si="3"/>
        <v>0</v>
      </c>
      <c r="I54" s="29">
        <f>G54/D54*100</f>
        <v>100</v>
      </c>
    </row>
    <row r="55" spans="1:13" ht="12" customHeight="1" x14ac:dyDescent="0.2">
      <c r="A55" s="3">
        <v>383</v>
      </c>
      <c r="B55" s="427" t="s">
        <v>60</v>
      </c>
      <c r="C55" s="428"/>
      <c r="D55" s="5">
        <f>POS.DIO!D341</f>
        <v>0</v>
      </c>
      <c r="E55" s="5">
        <f>POS.DIO!E341</f>
        <v>0</v>
      </c>
      <c r="F55" s="5">
        <v>0</v>
      </c>
      <c r="G55" s="5">
        <v>0</v>
      </c>
      <c r="H55" s="29">
        <v>0</v>
      </c>
      <c r="I55" s="29">
        <v>0</v>
      </c>
    </row>
    <row r="56" spans="1:13" ht="12.75" customHeight="1" x14ac:dyDescent="0.2">
      <c r="A56" s="3">
        <v>385</v>
      </c>
      <c r="B56" s="422" t="s">
        <v>61</v>
      </c>
      <c r="C56" s="423"/>
      <c r="D56" s="4">
        <f>POS.DIO!D72</f>
        <v>2075</v>
      </c>
      <c r="E56" s="4">
        <f>POS.DIO!E72</f>
        <v>2877.2</v>
      </c>
      <c r="F56" s="4">
        <f>POS.DIO!F72</f>
        <v>0</v>
      </c>
      <c r="G56" s="4">
        <f>POS.DIO!G72</f>
        <v>2877.2</v>
      </c>
      <c r="H56" s="29">
        <v>0</v>
      </c>
      <c r="I56" s="29">
        <v>0</v>
      </c>
    </row>
    <row r="57" spans="1:13" ht="12.95" customHeight="1" x14ac:dyDescent="0.2">
      <c r="A57" s="3">
        <v>386</v>
      </c>
      <c r="B57" s="426" t="s">
        <v>191</v>
      </c>
      <c r="C57" s="423"/>
      <c r="D57" s="4">
        <f>POS.DIO!D283+POS.DIO!D298</f>
        <v>0</v>
      </c>
      <c r="E57" s="4">
        <f>POS.DIO!E283+POS.DIO!E298</f>
        <v>222500</v>
      </c>
      <c r="F57" s="4">
        <f>POS.DIO!F283+POS.DIO!F298</f>
        <v>3860</v>
      </c>
      <c r="G57" s="4">
        <f>POS.DIO!G283+POS.DIO!G298</f>
        <v>226360</v>
      </c>
      <c r="H57" s="29">
        <v>0</v>
      </c>
      <c r="I57" s="29">
        <v>0</v>
      </c>
    </row>
    <row r="58" spans="1:13" s="27" customFormat="1" ht="20.25" customHeight="1" x14ac:dyDescent="0.2">
      <c r="A58" s="449" t="s">
        <v>305</v>
      </c>
      <c r="B58" s="450"/>
      <c r="C58" s="450"/>
      <c r="D58" s="450"/>
      <c r="E58" s="450"/>
      <c r="F58" s="450"/>
      <c r="G58" s="450"/>
      <c r="H58" s="450"/>
      <c r="I58" s="451"/>
      <c r="J58" s="207"/>
      <c r="K58"/>
      <c r="L58"/>
      <c r="M58"/>
    </row>
    <row r="59" spans="1:13" s="27" customFormat="1" ht="12.95" customHeight="1" x14ac:dyDescent="0.2">
      <c r="A59" s="9">
        <v>4</v>
      </c>
      <c r="B59" s="432" t="s">
        <v>62</v>
      </c>
      <c r="C59" s="433"/>
      <c r="D59" s="10">
        <f>SUM(D60,D62,D66)</f>
        <v>1280530</v>
      </c>
      <c r="E59" s="10">
        <f>SUM(E60,E62,E66)</f>
        <v>1123103</v>
      </c>
      <c r="F59" s="10">
        <f>SUM(F60,F62,F66)</f>
        <v>-231862.5</v>
      </c>
      <c r="G59" s="10">
        <f>SUM(G60,G62,G66)</f>
        <v>891240.5</v>
      </c>
      <c r="H59" s="11">
        <f t="shared" ref="H59:H65" si="6">F59/D59*100</f>
        <v>-18.106760481987926</v>
      </c>
      <c r="I59" s="11">
        <f>G59/D59*100</f>
        <v>69.599345583469344</v>
      </c>
      <c r="J59" s="207"/>
      <c r="K59"/>
      <c r="L59"/>
      <c r="M59"/>
    </row>
    <row r="60" spans="1:13" ht="12" customHeight="1" x14ac:dyDescent="0.2">
      <c r="A60" s="28">
        <v>41</v>
      </c>
      <c r="B60" s="454" t="s">
        <v>190</v>
      </c>
      <c r="C60" s="455"/>
      <c r="D60" s="47">
        <f>D61</f>
        <v>0</v>
      </c>
      <c r="E60" s="47">
        <f>E61</f>
        <v>0</v>
      </c>
      <c r="F60" s="47">
        <f>F61</f>
        <v>0</v>
      </c>
      <c r="G60" s="47">
        <f>G61</f>
        <v>0</v>
      </c>
      <c r="H60" s="29">
        <v>0</v>
      </c>
      <c r="I60" s="29">
        <v>0</v>
      </c>
      <c r="K60" s="27"/>
      <c r="L60" s="27"/>
      <c r="M60" s="27"/>
    </row>
    <row r="61" spans="1:13" ht="12" customHeight="1" x14ac:dyDescent="0.2">
      <c r="A61" s="30">
        <v>411</v>
      </c>
      <c r="B61" s="452" t="s">
        <v>189</v>
      </c>
      <c r="C61" s="453"/>
      <c r="D61" s="31">
        <v>0</v>
      </c>
      <c r="E61" s="31">
        <v>0</v>
      </c>
      <c r="F61" s="31">
        <v>0</v>
      </c>
      <c r="G61" s="31">
        <v>0</v>
      </c>
      <c r="H61" s="29">
        <v>0</v>
      </c>
      <c r="I61" s="29">
        <v>0</v>
      </c>
      <c r="K61" s="27"/>
      <c r="L61" s="27"/>
      <c r="M61" s="27"/>
    </row>
    <row r="62" spans="1:13" ht="12" customHeight="1" x14ac:dyDescent="0.2">
      <c r="A62" s="12">
        <v>42</v>
      </c>
      <c r="B62" s="424" t="s">
        <v>63</v>
      </c>
      <c r="C62" s="425"/>
      <c r="D62" s="6">
        <f>SUM(D65,D64,D63)</f>
        <v>1123530</v>
      </c>
      <c r="E62" s="6">
        <f>SUM(E65,E64,E63)</f>
        <v>1056230</v>
      </c>
      <c r="F62" s="6">
        <f>SUM(F65,F64,F63)</f>
        <v>-232862.5</v>
      </c>
      <c r="G62" s="6">
        <f>SUM(G65,G64,G63)</f>
        <v>823367.5</v>
      </c>
      <c r="H62" s="29">
        <f t="shared" si="6"/>
        <v>-20.725970824099043</v>
      </c>
      <c r="I62" s="29">
        <f t="shared" ref="I62:I67" si="7">G62/D62*100</f>
        <v>73.283979956031445</v>
      </c>
    </row>
    <row r="63" spans="1:13" ht="12" customHeight="1" x14ac:dyDescent="0.2">
      <c r="A63" s="3">
        <v>421</v>
      </c>
      <c r="B63" s="422" t="s">
        <v>64</v>
      </c>
      <c r="C63" s="423"/>
      <c r="D63" s="4">
        <f>POS.DIO!D144+POS.DIO!D237+POS.DIO!D250+POS.DIO!D269+POS.DIO!D286+POS.DIO!D301+POS.DIO!D390+POS.DIO!D424+POS.DIO!D488+POS.DIO!D511+POS.DIO!D574</f>
        <v>937250</v>
      </c>
      <c r="E63" s="4">
        <f>POS.DIO!E144+POS.DIO!E237+POS.DIO!E250+POS.DIO!E269+POS.DIO!E286+POS.DIO!E301+POS.DIO!E390+POS.DIO!E424+POS.DIO!E488+POS.DIO!E511+POS.DIO!E574</f>
        <v>902450</v>
      </c>
      <c r="F63" s="4">
        <f>POS.DIO!F144+POS.DIO!F237+POS.DIO!F250+POS.DIO!F269+POS.DIO!F286+POS.DIO!F301+POS.DIO!F390+POS.DIO!F424+POS.DIO!F488+POS.DIO!F511+POS.DIO!F574</f>
        <v>-200862.5</v>
      </c>
      <c r="G63" s="4">
        <f>POS.DIO!G144+POS.DIO!G237+POS.DIO!G250+POS.DIO!G269+POS.DIO!G286+POS.DIO!G301+POS.DIO!G390+POS.DIO!G424+POS.DIO!G488+POS.DIO!G511+POS.DIO!G574</f>
        <v>701587.5</v>
      </c>
      <c r="H63" s="29">
        <f t="shared" si="6"/>
        <v>-21.431048279541212</v>
      </c>
      <c r="I63" s="29">
        <f t="shared" si="7"/>
        <v>74.855961589757271</v>
      </c>
    </row>
    <row r="64" spans="1:13" ht="12" customHeight="1" x14ac:dyDescent="0.2">
      <c r="A64" s="3">
        <v>422</v>
      </c>
      <c r="B64" s="422" t="s">
        <v>65</v>
      </c>
      <c r="C64" s="423"/>
      <c r="D64" s="4">
        <f>POS.DIO!D113+POS.DIO!D121+POS.DIO!D239+POS.DIO!D251+POS.DIO!D313+POS.DIO!D391+POS.DIO!D575</f>
        <v>143500</v>
      </c>
      <c r="E64" s="4">
        <f>POS.DIO!E113+POS.DIO!E121+POS.DIO!E239+POS.DIO!E251+POS.DIO!E313+POS.DIO!E391+POS.DIO!E575</f>
        <v>143500</v>
      </c>
      <c r="F64" s="4">
        <f>POS.DIO!F113+POS.DIO!F121+POS.DIO!F239+POS.DIO!F251+POS.DIO!F313+POS.DIO!F391+POS.DIO!F575</f>
        <v>-29500</v>
      </c>
      <c r="G64" s="4">
        <f>POS.DIO!G113+POS.DIO!G121+POS.DIO!G239+POS.DIO!G251+POS.DIO!G313+POS.DIO!G391+POS.DIO!G575</f>
        <v>114000</v>
      </c>
      <c r="H64" s="29">
        <f t="shared" si="6"/>
        <v>-20.557491289198605</v>
      </c>
      <c r="I64" s="29">
        <f t="shared" si="7"/>
        <v>79.442508710801391</v>
      </c>
    </row>
    <row r="65" spans="1:9" ht="12" customHeight="1" x14ac:dyDescent="0.2">
      <c r="A65" s="3">
        <v>426</v>
      </c>
      <c r="B65" s="422" t="s">
        <v>66</v>
      </c>
      <c r="C65" s="423"/>
      <c r="D65" s="4">
        <f>POS.DIO!D122+POS.DIO!D136+POS.DIO!D238+POS.DIO!D270+POS.DIO!D287+POS.DIO!D392+POS.DIO!D517+POS.DIO!D584</f>
        <v>42780</v>
      </c>
      <c r="E65" s="4">
        <f>POS.DIO!E122+POS.DIO!E136+POS.DIO!E238+POS.DIO!E270+POS.DIO!E287+POS.DIO!E392+POS.DIO!E517+POS.DIO!E584</f>
        <v>10280</v>
      </c>
      <c r="F65" s="4">
        <f>POS.DIO!F122+POS.DIO!F136+POS.DIO!F238+POS.DIO!F270+POS.DIO!F287+POS.DIO!F392+POS.DIO!F517+POS.DIO!F584</f>
        <v>-2500</v>
      </c>
      <c r="G65" s="4">
        <f>POS.DIO!G122+POS.DIO!G136+POS.DIO!G238+POS.DIO!G270+POS.DIO!G287+POS.DIO!G392+POS.DIO!G517+POS.DIO!G584</f>
        <v>7780</v>
      </c>
      <c r="H65" s="29">
        <f t="shared" si="6"/>
        <v>-5.8438522674146798</v>
      </c>
      <c r="I65" s="29">
        <f t="shared" si="7"/>
        <v>18.186068256194485</v>
      </c>
    </row>
    <row r="66" spans="1:9" ht="12" customHeight="1" x14ac:dyDescent="0.2">
      <c r="A66" s="12">
        <v>45</v>
      </c>
      <c r="B66" s="424" t="s">
        <v>67</v>
      </c>
      <c r="C66" s="425"/>
      <c r="D66" s="6">
        <f>D67</f>
        <v>157000</v>
      </c>
      <c r="E66" s="6">
        <f>E67</f>
        <v>66873</v>
      </c>
      <c r="F66" s="6">
        <f>F67</f>
        <v>1000</v>
      </c>
      <c r="G66" s="6">
        <f>G67</f>
        <v>67873</v>
      </c>
      <c r="H66" s="29">
        <v>0</v>
      </c>
      <c r="I66" s="29">
        <f t="shared" si="7"/>
        <v>43.231210191082802</v>
      </c>
    </row>
    <row r="67" spans="1:9" x14ac:dyDescent="0.2">
      <c r="A67" s="3">
        <v>451</v>
      </c>
      <c r="B67" s="422" t="s">
        <v>68</v>
      </c>
      <c r="C67" s="423"/>
      <c r="D67" s="4">
        <f>POS.DIO!D134+POS.DIO!D253+POS.DIO!D394</f>
        <v>157000</v>
      </c>
      <c r="E67" s="4">
        <f>POS.DIO!E134+POS.DIO!E253+POS.DIO!E394</f>
        <v>66873</v>
      </c>
      <c r="F67" s="4">
        <f>POS.DIO!F134+POS.DIO!F253+POS.DIO!F394</f>
        <v>1000</v>
      </c>
      <c r="G67" s="4">
        <f>POS.DIO!G134+POS.DIO!G253+POS.DIO!G394</f>
        <v>67873</v>
      </c>
      <c r="H67" s="29">
        <v>0</v>
      </c>
      <c r="I67" s="29">
        <f t="shared" si="7"/>
        <v>43.231210191082802</v>
      </c>
    </row>
    <row r="68" spans="1:9" x14ac:dyDescent="0.2">
      <c r="A68" s="3">
        <v>452</v>
      </c>
      <c r="B68" s="422" t="s">
        <v>247</v>
      </c>
      <c r="C68" s="423"/>
      <c r="D68" s="4">
        <f>POS.DIO!D64</f>
        <v>0</v>
      </c>
      <c r="E68" s="4">
        <f>POS.DIO!E64</f>
        <v>0</v>
      </c>
      <c r="F68" s="4">
        <f>POS.DIO!F64</f>
        <v>0</v>
      </c>
      <c r="G68" s="4">
        <f>POS.DIO!G64</f>
        <v>0</v>
      </c>
      <c r="H68" s="29">
        <v>0</v>
      </c>
      <c r="I68" s="29">
        <v>0</v>
      </c>
    </row>
  </sheetData>
  <mergeCells count="90">
    <mergeCell ref="Q23:S23"/>
    <mergeCell ref="Q24:S24"/>
    <mergeCell ref="T17:V17"/>
    <mergeCell ref="T18:V18"/>
    <mergeCell ref="T19:V19"/>
    <mergeCell ref="T21:V21"/>
    <mergeCell ref="T22:V22"/>
    <mergeCell ref="T23:V23"/>
    <mergeCell ref="T24:V24"/>
    <mergeCell ref="Q22:S22"/>
    <mergeCell ref="O12:O20"/>
    <mergeCell ref="Q17:S17"/>
    <mergeCell ref="Q18:S18"/>
    <mergeCell ref="Q19:S19"/>
    <mergeCell ref="Q21:S21"/>
    <mergeCell ref="A3:B3"/>
    <mergeCell ref="B33:C33"/>
    <mergeCell ref="B30:C30"/>
    <mergeCell ref="B23:C23"/>
    <mergeCell ref="B29:C29"/>
    <mergeCell ref="A31:I31"/>
    <mergeCell ref="B32:C32"/>
    <mergeCell ref="B24:C24"/>
    <mergeCell ref="B25:C25"/>
    <mergeCell ref="B67:C67"/>
    <mergeCell ref="B54:C54"/>
    <mergeCell ref="B55:C55"/>
    <mergeCell ref="B57:C57"/>
    <mergeCell ref="A58:I58"/>
    <mergeCell ref="B59:C59"/>
    <mergeCell ref="B62:C62"/>
    <mergeCell ref="B63:C63"/>
    <mergeCell ref="B64:C64"/>
    <mergeCell ref="B65:C65"/>
    <mergeCell ref="B66:C66"/>
    <mergeCell ref="B61:C61"/>
    <mergeCell ref="B60:C60"/>
    <mergeCell ref="B56:C56"/>
    <mergeCell ref="A2:G2"/>
    <mergeCell ref="A4:C4"/>
    <mergeCell ref="B5:I5"/>
    <mergeCell ref="A7:I7"/>
    <mergeCell ref="B35:C35"/>
    <mergeCell ref="B17:C17"/>
    <mergeCell ref="B6:C6"/>
    <mergeCell ref="B8:C8"/>
    <mergeCell ref="B9:C9"/>
    <mergeCell ref="B10:C10"/>
    <mergeCell ref="B11:C11"/>
    <mergeCell ref="B18:C18"/>
    <mergeCell ref="B19:C19"/>
    <mergeCell ref="B20:C20"/>
    <mergeCell ref="B21:C21"/>
    <mergeCell ref="B12:C12"/>
    <mergeCell ref="B53:C53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68:C68"/>
    <mergeCell ref="B13:C13"/>
    <mergeCell ref="B14:C14"/>
    <mergeCell ref="B15:C15"/>
    <mergeCell ref="B16:C16"/>
    <mergeCell ref="B51:C51"/>
    <mergeCell ref="B38:C38"/>
    <mergeCell ref="B39:C39"/>
    <mergeCell ref="B36:C36"/>
    <mergeCell ref="B37:C37"/>
    <mergeCell ref="B34:C34"/>
    <mergeCell ref="B22:C22"/>
    <mergeCell ref="A26:I26"/>
    <mergeCell ref="B27:C27"/>
    <mergeCell ref="B28:C28"/>
    <mergeCell ref="B52:C52"/>
    <mergeCell ref="J12:J20"/>
    <mergeCell ref="L21:N21"/>
    <mergeCell ref="L22:N22"/>
    <mergeCell ref="L23:N23"/>
    <mergeCell ref="L24:N24"/>
    <mergeCell ref="L17:N17"/>
    <mergeCell ref="L18:N18"/>
    <mergeCell ref="L19:N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79"/>
  <sheetViews>
    <sheetView topLeftCell="A535" zoomScale="110" zoomScaleNormal="110" workbookViewId="0">
      <selection activeCell="A606" sqref="A606:I606"/>
    </sheetView>
  </sheetViews>
  <sheetFormatPr defaultRowHeight="15" x14ac:dyDescent="0.2"/>
  <cols>
    <col min="1" max="1" width="5" customWidth="1"/>
    <col min="2" max="2" width="5.5" customWidth="1"/>
    <col min="3" max="3" width="70" customWidth="1"/>
    <col min="4" max="5" width="19.6640625" style="78" customWidth="1"/>
    <col min="6" max="6" width="15.83203125" style="33" customWidth="1"/>
    <col min="7" max="7" width="15.33203125" style="33" customWidth="1"/>
    <col min="8" max="8" width="6.5" customWidth="1"/>
    <col min="9" max="10" width="6.1640625" customWidth="1"/>
    <col min="12" max="12" width="14.1640625" customWidth="1"/>
    <col min="15" max="15" width="13.33203125" customWidth="1"/>
    <col min="19" max="19" width="15.33203125" customWidth="1"/>
  </cols>
  <sheetData>
    <row r="1" spans="1:10" ht="18" customHeight="1" x14ac:dyDescent="0.2">
      <c r="B1" s="584" t="s">
        <v>245</v>
      </c>
      <c r="C1" s="584"/>
    </row>
    <row r="2" spans="1:10" ht="15.75" customHeight="1" x14ac:dyDescent="0.2">
      <c r="B2" s="585" t="s">
        <v>397</v>
      </c>
      <c r="C2" s="585"/>
      <c r="D2" s="585"/>
      <c r="E2" s="585"/>
      <c r="F2" s="585"/>
    </row>
    <row r="3" spans="1:10" ht="15.75" customHeight="1" x14ac:dyDescent="0.2">
      <c r="B3" s="409" t="s">
        <v>69</v>
      </c>
      <c r="C3" s="409"/>
    </row>
    <row r="4" spans="1:10" ht="27.75" customHeight="1" x14ac:dyDescent="0.2">
      <c r="B4" s="586" t="s">
        <v>402</v>
      </c>
      <c r="C4" s="586"/>
      <c r="D4" s="586"/>
      <c r="E4" s="586"/>
      <c r="F4" s="586"/>
      <c r="G4" s="586"/>
      <c r="H4" s="586"/>
      <c r="I4" s="586"/>
      <c r="J4" s="230"/>
    </row>
    <row r="5" spans="1:10" ht="41.25" customHeight="1" x14ac:dyDescent="0.2">
      <c r="A5" s="104"/>
      <c r="B5" s="211" t="s">
        <v>70</v>
      </c>
      <c r="C5" s="142" t="s">
        <v>71</v>
      </c>
      <c r="D5" s="151" t="s">
        <v>313</v>
      </c>
      <c r="E5" s="337" t="s">
        <v>310</v>
      </c>
      <c r="F5" s="229" t="s">
        <v>290</v>
      </c>
      <c r="G5" s="233" t="s">
        <v>291</v>
      </c>
      <c r="H5" s="131" t="s">
        <v>72</v>
      </c>
      <c r="I5" s="131" t="s">
        <v>73</v>
      </c>
      <c r="J5" s="131" t="s">
        <v>73</v>
      </c>
    </row>
    <row r="6" spans="1:10" ht="11.25" customHeight="1" x14ac:dyDescent="0.2">
      <c r="A6" s="593" t="s">
        <v>321</v>
      </c>
      <c r="B6" s="594"/>
      <c r="C6" s="595"/>
      <c r="D6" s="143" t="s">
        <v>320</v>
      </c>
      <c r="E6" s="338" t="s">
        <v>199</v>
      </c>
      <c r="F6" s="279" t="s">
        <v>200</v>
      </c>
      <c r="G6" s="234" t="s">
        <v>201</v>
      </c>
      <c r="H6" s="355" t="s">
        <v>322</v>
      </c>
      <c r="I6" s="355" t="s">
        <v>323</v>
      </c>
      <c r="J6" s="355" t="s">
        <v>323</v>
      </c>
    </row>
    <row r="7" spans="1:10" ht="23.25" customHeight="1" x14ac:dyDescent="0.2">
      <c r="A7" s="596" t="s">
        <v>74</v>
      </c>
      <c r="B7" s="597"/>
      <c r="C7" s="598"/>
      <c r="D7" s="132">
        <f>SUM(D8,D35)</f>
        <v>2161880</v>
      </c>
      <c r="E7" s="235">
        <f>SUM(E8,E35)</f>
        <v>2218980.2000000002</v>
      </c>
      <c r="F7" s="235">
        <f>SUM(F8,F35)</f>
        <v>-261675</v>
      </c>
      <c r="G7" s="235">
        <f>SUM(G8,G35)</f>
        <v>1957305.2</v>
      </c>
      <c r="H7" s="133">
        <f t="shared" ref="H7:H8" si="0">F7/D7*100</f>
        <v>-12.104048328306844</v>
      </c>
      <c r="I7" s="133">
        <f t="shared" ref="I7:I12" si="1">G7/D7*100</f>
        <v>90.537180602068574</v>
      </c>
      <c r="J7" s="133">
        <f t="shared" ref="J7:J12" si="2">G7/E7*100</f>
        <v>88.207420688116088</v>
      </c>
    </row>
    <row r="8" spans="1:10" ht="23.25" customHeight="1" x14ac:dyDescent="0.2">
      <c r="A8" s="599" t="s">
        <v>75</v>
      </c>
      <c r="B8" s="600"/>
      <c r="C8" s="601"/>
      <c r="D8" s="79">
        <f>D9</f>
        <v>7648</v>
      </c>
      <c r="E8" s="236">
        <f>E9</f>
        <v>7648</v>
      </c>
      <c r="F8" s="236">
        <f>F9</f>
        <v>0</v>
      </c>
      <c r="G8" s="236">
        <f>G9</f>
        <v>7648</v>
      </c>
      <c r="H8" s="99">
        <f t="shared" si="0"/>
        <v>0</v>
      </c>
      <c r="I8" s="99">
        <f t="shared" si="1"/>
        <v>100</v>
      </c>
      <c r="J8" s="99">
        <f t="shared" si="2"/>
        <v>100</v>
      </c>
    </row>
    <row r="9" spans="1:10" s="57" customFormat="1" ht="17.25" customHeight="1" x14ac:dyDescent="0.2">
      <c r="A9" s="567" t="s">
        <v>188</v>
      </c>
      <c r="B9" s="568"/>
      <c r="C9" s="569"/>
      <c r="D9" s="80">
        <f>SUM(D10,D27)</f>
        <v>7648</v>
      </c>
      <c r="E9" s="145">
        <f>SUM(E10,E27)</f>
        <v>7648</v>
      </c>
      <c r="F9" s="145">
        <f>SUM(F10,F27)</f>
        <v>0</v>
      </c>
      <c r="G9" s="145">
        <f>SUM(G10,G27)</f>
        <v>7648</v>
      </c>
      <c r="H9" s="53">
        <f t="shared" ref="H9:H33" si="3">F9/D9*100</f>
        <v>0</v>
      </c>
      <c r="I9" s="53">
        <f t="shared" si="1"/>
        <v>100</v>
      </c>
      <c r="J9" s="53">
        <f t="shared" si="2"/>
        <v>100</v>
      </c>
    </row>
    <row r="10" spans="1:10" ht="27.75" customHeight="1" x14ac:dyDescent="0.2">
      <c r="A10" s="570" t="s">
        <v>393</v>
      </c>
      <c r="B10" s="571"/>
      <c r="C10" s="572"/>
      <c r="D10" s="81">
        <f>SUM(D11,D19)</f>
        <v>5900</v>
      </c>
      <c r="E10" s="237">
        <f>SUM(E11,E19)</f>
        <v>5900</v>
      </c>
      <c r="F10" s="237">
        <f>SUM(F11,F19)</f>
        <v>0</v>
      </c>
      <c r="G10" s="237">
        <f>SUM(G11,G19)</f>
        <v>5900</v>
      </c>
      <c r="H10" s="65">
        <f t="shared" si="3"/>
        <v>0</v>
      </c>
      <c r="I10" s="65">
        <f t="shared" si="1"/>
        <v>100</v>
      </c>
      <c r="J10" s="65">
        <f t="shared" si="2"/>
        <v>100</v>
      </c>
    </row>
    <row r="11" spans="1:10" ht="13.5" customHeight="1" x14ac:dyDescent="0.2">
      <c r="A11" s="485" t="s">
        <v>76</v>
      </c>
      <c r="B11" s="486"/>
      <c r="C11" s="487"/>
      <c r="D11" s="82">
        <f>D12</f>
        <v>5400</v>
      </c>
      <c r="E11" s="238">
        <f>E12</f>
        <v>5400</v>
      </c>
      <c r="F11" s="238">
        <f>F12</f>
        <v>0</v>
      </c>
      <c r="G11" s="238">
        <f>G12</f>
        <v>5400</v>
      </c>
      <c r="H11" s="16">
        <f t="shared" si="3"/>
        <v>0</v>
      </c>
      <c r="I11" s="16">
        <f t="shared" si="1"/>
        <v>100</v>
      </c>
      <c r="J11" s="16">
        <f t="shared" si="2"/>
        <v>100</v>
      </c>
    </row>
    <row r="12" spans="1:10" ht="13.5" customHeight="1" x14ac:dyDescent="0.2">
      <c r="A12" s="573" t="s">
        <v>77</v>
      </c>
      <c r="B12" s="574"/>
      <c r="C12" s="575"/>
      <c r="D12" s="83">
        <f>D16</f>
        <v>5400</v>
      </c>
      <c r="E12" s="239">
        <f>E16</f>
        <v>5400</v>
      </c>
      <c r="F12" s="239">
        <f>F16</f>
        <v>0</v>
      </c>
      <c r="G12" s="239">
        <f>G16</f>
        <v>5400</v>
      </c>
      <c r="H12" s="18">
        <f t="shared" si="3"/>
        <v>0</v>
      </c>
      <c r="I12" s="18">
        <f t="shared" si="1"/>
        <v>100</v>
      </c>
      <c r="J12" s="18">
        <f t="shared" si="2"/>
        <v>100</v>
      </c>
    </row>
    <row r="13" spans="1:10" ht="14.25" customHeight="1" x14ac:dyDescent="0.2">
      <c r="A13" s="474" t="s">
        <v>211</v>
      </c>
      <c r="B13" s="475"/>
      <c r="C13" s="476"/>
      <c r="D13" s="84">
        <v>0</v>
      </c>
      <c r="E13" s="240">
        <v>0</v>
      </c>
      <c r="F13" s="240">
        <v>1700</v>
      </c>
      <c r="G13" s="240">
        <v>1700</v>
      </c>
      <c r="H13" s="19">
        <v>0</v>
      </c>
      <c r="I13" s="19">
        <v>0</v>
      </c>
      <c r="J13" s="19">
        <v>0</v>
      </c>
    </row>
    <row r="14" spans="1:10" ht="14.25" customHeight="1" x14ac:dyDescent="0.2">
      <c r="A14" s="515" t="s">
        <v>257</v>
      </c>
      <c r="B14" s="516"/>
      <c r="C14" s="517"/>
      <c r="D14" s="84">
        <v>0</v>
      </c>
      <c r="E14" s="240">
        <v>5400</v>
      </c>
      <c r="F14" s="240">
        <v>-1700</v>
      </c>
      <c r="G14" s="240">
        <v>3700</v>
      </c>
      <c r="H14" s="19">
        <v>0</v>
      </c>
      <c r="I14" s="19">
        <v>0</v>
      </c>
      <c r="J14" s="19">
        <v>0</v>
      </c>
    </row>
    <row r="15" spans="1:10" ht="14.25" customHeight="1" x14ac:dyDescent="0.2">
      <c r="A15" s="583" t="s">
        <v>255</v>
      </c>
      <c r="B15" s="526"/>
      <c r="C15" s="527"/>
      <c r="D15" s="84">
        <v>5400</v>
      </c>
      <c r="E15" s="240">
        <v>0</v>
      </c>
      <c r="F15" s="240">
        <v>0</v>
      </c>
      <c r="G15" s="240">
        <v>0</v>
      </c>
      <c r="H15" s="19">
        <v>0</v>
      </c>
      <c r="I15" s="19">
        <f t="shared" ref="I15:I24" si="4">G15/D15*100</f>
        <v>0</v>
      </c>
      <c r="J15" s="19">
        <v>0</v>
      </c>
    </row>
    <row r="16" spans="1:10" ht="13.5" customHeight="1" x14ac:dyDescent="0.2">
      <c r="B16" s="134">
        <v>3</v>
      </c>
      <c r="C16" s="135" t="s">
        <v>78</v>
      </c>
      <c r="D16" s="80">
        <f>D17</f>
        <v>5400</v>
      </c>
      <c r="E16" s="145">
        <f>E17</f>
        <v>5400</v>
      </c>
      <c r="F16" s="145">
        <f>F17</f>
        <v>0</v>
      </c>
      <c r="G16" s="145">
        <f>G17</f>
        <v>5400</v>
      </c>
      <c r="H16" s="26">
        <f t="shared" si="3"/>
        <v>0</v>
      </c>
      <c r="I16" s="53">
        <f t="shared" si="4"/>
        <v>100</v>
      </c>
      <c r="J16" s="53">
        <f t="shared" ref="J16:J24" si="5">G16/E16*100</f>
        <v>100</v>
      </c>
    </row>
    <row r="17" spans="1:10" ht="13.5" customHeight="1" x14ac:dyDescent="0.2">
      <c r="B17" s="20">
        <v>32</v>
      </c>
      <c r="C17" s="32" t="s">
        <v>79</v>
      </c>
      <c r="D17" s="64">
        <f>SUM(D18:D18)</f>
        <v>5400</v>
      </c>
      <c r="E17" s="45">
        <f>SUM(E18:E18)</f>
        <v>5400</v>
      </c>
      <c r="F17" s="45">
        <f>SUM(F18:F18)</f>
        <v>0</v>
      </c>
      <c r="G17" s="45">
        <f>SUM(G18:G18)</f>
        <v>5400</v>
      </c>
      <c r="H17" s="26">
        <f t="shared" si="3"/>
        <v>0</v>
      </c>
      <c r="I17" s="53">
        <f t="shared" si="4"/>
        <v>100</v>
      </c>
      <c r="J17" s="53">
        <f t="shared" si="5"/>
        <v>100</v>
      </c>
    </row>
    <row r="18" spans="1:10" ht="13.5" customHeight="1" x14ac:dyDescent="0.2">
      <c r="B18" s="23">
        <v>329</v>
      </c>
      <c r="C18" s="139" t="s">
        <v>80</v>
      </c>
      <c r="D18" s="85">
        <v>5400</v>
      </c>
      <c r="E18" s="241">
        <v>5400</v>
      </c>
      <c r="F18" s="241">
        <v>0</v>
      </c>
      <c r="G18" s="241">
        <v>5400</v>
      </c>
      <c r="H18" s="26">
        <f t="shared" si="3"/>
        <v>0</v>
      </c>
      <c r="I18" s="53">
        <f t="shared" si="4"/>
        <v>100</v>
      </c>
      <c r="J18" s="53">
        <f t="shared" si="5"/>
        <v>100</v>
      </c>
    </row>
    <row r="19" spans="1:10" ht="13.5" customHeight="1" x14ac:dyDescent="0.2">
      <c r="A19" s="485" t="s">
        <v>81</v>
      </c>
      <c r="B19" s="486"/>
      <c r="C19" s="487"/>
      <c r="D19" s="82">
        <f t="shared" ref="D19:G22" si="6">D20</f>
        <v>500</v>
      </c>
      <c r="E19" s="238">
        <f t="shared" si="6"/>
        <v>500</v>
      </c>
      <c r="F19" s="238">
        <f t="shared" si="6"/>
        <v>0</v>
      </c>
      <c r="G19" s="238">
        <f t="shared" si="6"/>
        <v>500</v>
      </c>
      <c r="H19" s="16">
        <f t="shared" si="3"/>
        <v>0</v>
      </c>
      <c r="I19" s="16">
        <f t="shared" si="4"/>
        <v>100</v>
      </c>
      <c r="J19" s="16">
        <f t="shared" si="5"/>
        <v>100</v>
      </c>
    </row>
    <row r="20" spans="1:10" ht="13.5" customHeight="1" x14ac:dyDescent="0.2">
      <c r="A20" s="471" t="s">
        <v>77</v>
      </c>
      <c r="B20" s="472"/>
      <c r="C20" s="473"/>
      <c r="D20" s="83">
        <f>D22</f>
        <v>500</v>
      </c>
      <c r="E20" s="239">
        <f t="shared" si="6"/>
        <v>500</v>
      </c>
      <c r="F20" s="239">
        <f t="shared" si="6"/>
        <v>0</v>
      </c>
      <c r="G20" s="239">
        <f t="shared" si="6"/>
        <v>500</v>
      </c>
      <c r="H20" s="18">
        <f t="shared" si="3"/>
        <v>0</v>
      </c>
      <c r="I20" s="18">
        <f t="shared" si="4"/>
        <v>100</v>
      </c>
      <c r="J20" s="18">
        <f t="shared" si="5"/>
        <v>100</v>
      </c>
    </row>
    <row r="21" spans="1:10" ht="13.5" customHeight="1" x14ac:dyDescent="0.2">
      <c r="A21" s="474" t="s">
        <v>211</v>
      </c>
      <c r="B21" s="475"/>
      <c r="C21" s="476"/>
      <c r="D21" s="84">
        <f t="shared" si="6"/>
        <v>500</v>
      </c>
      <c r="E21" s="240">
        <f t="shared" si="6"/>
        <v>500</v>
      </c>
      <c r="F21" s="240">
        <f t="shared" si="6"/>
        <v>0</v>
      </c>
      <c r="G21" s="240">
        <f t="shared" si="6"/>
        <v>500</v>
      </c>
      <c r="H21" s="19">
        <f t="shared" si="3"/>
        <v>0</v>
      </c>
      <c r="I21" s="19">
        <f t="shared" si="4"/>
        <v>100</v>
      </c>
      <c r="J21" s="19">
        <f t="shared" si="5"/>
        <v>100</v>
      </c>
    </row>
    <row r="22" spans="1:10" ht="13.5" customHeight="1" x14ac:dyDescent="0.2">
      <c r="B22" s="136">
        <v>3</v>
      </c>
      <c r="C22" s="135" t="s">
        <v>78</v>
      </c>
      <c r="D22" s="80">
        <f t="shared" si="6"/>
        <v>500</v>
      </c>
      <c r="E22" s="145">
        <f t="shared" si="6"/>
        <v>500</v>
      </c>
      <c r="F22" s="145">
        <f t="shared" si="6"/>
        <v>0</v>
      </c>
      <c r="G22" s="145">
        <f t="shared" si="6"/>
        <v>500</v>
      </c>
      <c r="H22" s="26">
        <f t="shared" si="3"/>
        <v>0</v>
      </c>
      <c r="I22" s="53">
        <f t="shared" si="4"/>
        <v>100</v>
      </c>
      <c r="J22" s="53">
        <f t="shared" si="5"/>
        <v>100</v>
      </c>
    </row>
    <row r="23" spans="1:10" ht="13.5" customHeight="1" x14ac:dyDescent="0.2">
      <c r="B23" s="67">
        <v>38</v>
      </c>
      <c r="C23" s="152" t="s">
        <v>82</v>
      </c>
      <c r="D23" s="64">
        <f>SUM(D24:D24)</f>
        <v>500</v>
      </c>
      <c r="E23" s="45">
        <f>SUM(E24:E24)</f>
        <v>500</v>
      </c>
      <c r="F23" s="45">
        <f>SUM(F24:F24)</f>
        <v>0</v>
      </c>
      <c r="G23" s="45">
        <f>SUM(G24:G24)</f>
        <v>500</v>
      </c>
      <c r="H23" s="26">
        <f t="shared" si="3"/>
        <v>0</v>
      </c>
      <c r="I23" s="53">
        <f t="shared" si="4"/>
        <v>100</v>
      </c>
      <c r="J23" s="53">
        <f t="shared" si="5"/>
        <v>100</v>
      </c>
    </row>
    <row r="24" spans="1:10" ht="13.5" customHeight="1" x14ac:dyDescent="0.2">
      <c r="B24" s="144">
        <v>381</v>
      </c>
      <c r="C24" s="153" t="s">
        <v>83</v>
      </c>
      <c r="D24" s="85">
        <v>500</v>
      </c>
      <c r="E24" s="241">
        <v>500</v>
      </c>
      <c r="F24" s="241">
        <v>0</v>
      </c>
      <c r="G24" s="241">
        <v>500</v>
      </c>
      <c r="H24" s="26">
        <f t="shared" si="3"/>
        <v>0</v>
      </c>
      <c r="I24" s="53">
        <f t="shared" si="4"/>
        <v>100</v>
      </c>
      <c r="J24" s="53">
        <f t="shared" si="5"/>
        <v>100</v>
      </c>
    </row>
    <row r="25" spans="1:10" ht="13.5" customHeight="1" x14ac:dyDescent="0.2">
      <c r="B25" s="22">
        <v>32</v>
      </c>
      <c r="C25" s="32" t="s">
        <v>79</v>
      </c>
      <c r="D25" s="88">
        <v>0</v>
      </c>
      <c r="E25" s="242">
        <v>0</v>
      </c>
      <c r="F25" s="242">
        <v>0</v>
      </c>
      <c r="G25" s="242">
        <v>0</v>
      </c>
      <c r="H25" s="75">
        <v>0</v>
      </c>
      <c r="I25" s="53">
        <v>0</v>
      </c>
      <c r="J25" s="53">
        <v>0</v>
      </c>
    </row>
    <row r="26" spans="1:10" ht="13.5" customHeight="1" x14ac:dyDescent="0.2">
      <c r="B26" s="148">
        <v>329</v>
      </c>
      <c r="C26" s="140" t="s">
        <v>80</v>
      </c>
      <c r="D26" s="85">
        <v>0</v>
      </c>
      <c r="E26" s="241">
        <v>0</v>
      </c>
      <c r="F26" s="241">
        <v>0</v>
      </c>
      <c r="G26" s="241">
        <v>0</v>
      </c>
      <c r="H26" s="26">
        <v>0</v>
      </c>
      <c r="I26" s="53">
        <v>0</v>
      </c>
      <c r="J26" s="53">
        <v>0</v>
      </c>
    </row>
    <row r="27" spans="1:10" ht="18.75" customHeight="1" x14ac:dyDescent="0.2">
      <c r="A27" s="482" t="s">
        <v>84</v>
      </c>
      <c r="B27" s="483"/>
      <c r="C27" s="484"/>
      <c r="D27" s="81">
        <f t="shared" ref="D27:G31" si="7">D28</f>
        <v>1748</v>
      </c>
      <c r="E27" s="237">
        <f t="shared" si="7"/>
        <v>1748</v>
      </c>
      <c r="F27" s="237">
        <f t="shared" si="7"/>
        <v>0</v>
      </c>
      <c r="G27" s="237">
        <f t="shared" si="7"/>
        <v>1748</v>
      </c>
      <c r="H27" s="65">
        <f t="shared" si="3"/>
        <v>0</v>
      </c>
      <c r="I27" s="65">
        <f t="shared" ref="I27:I33" si="8">G27/D27*100</f>
        <v>100</v>
      </c>
      <c r="J27" s="65">
        <f t="shared" ref="J27:J33" si="9">G27/E27*100</f>
        <v>100</v>
      </c>
    </row>
    <row r="28" spans="1:10" ht="13.5" customHeight="1" x14ac:dyDescent="0.2">
      <c r="A28" s="485" t="s">
        <v>85</v>
      </c>
      <c r="B28" s="486"/>
      <c r="C28" s="487"/>
      <c r="D28" s="82">
        <f t="shared" si="7"/>
        <v>1748</v>
      </c>
      <c r="E28" s="238">
        <f t="shared" si="7"/>
        <v>1748</v>
      </c>
      <c r="F28" s="238">
        <f t="shared" si="7"/>
        <v>0</v>
      </c>
      <c r="G28" s="238">
        <f t="shared" si="7"/>
        <v>1748</v>
      </c>
      <c r="H28" s="16">
        <f t="shared" si="3"/>
        <v>0</v>
      </c>
      <c r="I28" s="16">
        <f t="shared" si="8"/>
        <v>100</v>
      </c>
      <c r="J28" s="16">
        <f t="shared" si="9"/>
        <v>100</v>
      </c>
    </row>
    <row r="29" spans="1:10" ht="13.5" customHeight="1" x14ac:dyDescent="0.2">
      <c r="A29" s="471" t="s">
        <v>77</v>
      </c>
      <c r="B29" s="472"/>
      <c r="C29" s="473"/>
      <c r="D29" s="83">
        <f>D31</f>
        <v>1748</v>
      </c>
      <c r="E29" s="239">
        <f t="shared" si="7"/>
        <v>1748</v>
      </c>
      <c r="F29" s="239">
        <f t="shared" si="7"/>
        <v>0</v>
      </c>
      <c r="G29" s="239">
        <f t="shared" si="7"/>
        <v>1748</v>
      </c>
      <c r="H29" s="18">
        <f t="shared" si="3"/>
        <v>0</v>
      </c>
      <c r="I29" s="18">
        <f t="shared" si="8"/>
        <v>100</v>
      </c>
      <c r="J29" s="18">
        <f t="shared" si="9"/>
        <v>100</v>
      </c>
    </row>
    <row r="30" spans="1:10" ht="13.5" customHeight="1" x14ac:dyDescent="0.2">
      <c r="A30" s="474" t="s">
        <v>211</v>
      </c>
      <c r="B30" s="475"/>
      <c r="C30" s="476"/>
      <c r="D30" s="84">
        <f t="shared" si="7"/>
        <v>1748</v>
      </c>
      <c r="E30" s="240">
        <f t="shared" si="7"/>
        <v>1748</v>
      </c>
      <c r="F30" s="240">
        <f t="shared" si="7"/>
        <v>0</v>
      </c>
      <c r="G30" s="240">
        <f t="shared" si="7"/>
        <v>1748</v>
      </c>
      <c r="H30" s="19">
        <f t="shared" si="3"/>
        <v>0</v>
      </c>
      <c r="I30" s="19">
        <f t="shared" si="8"/>
        <v>100</v>
      </c>
      <c r="J30" s="19">
        <f t="shared" si="9"/>
        <v>100</v>
      </c>
    </row>
    <row r="31" spans="1:10" ht="13.5" customHeight="1" x14ac:dyDescent="0.2">
      <c r="B31" s="136">
        <v>3</v>
      </c>
      <c r="C31" s="141" t="s">
        <v>78</v>
      </c>
      <c r="D31" s="80">
        <f t="shared" si="7"/>
        <v>1748</v>
      </c>
      <c r="E31" s="145">
        <f t="shared" si="7"/>
        <v>1748</v>
      </c>
      <c r="F31" s="145">
        <f t="shared" si="7"/>
        <v>0</v>
      </c>
      <c r="G31" s="145">
        <f t="shared" si="7"/>
        <v>1748</v>
      </c>
      <c r="H31" s="26">
        <f t="shared" si="3"/>
        <v>0</v>
      </c>
      <c r="I31" s="53">
        <f t="shared" si="8"/>
        <v>100</v>
      </c>
      <c r="J31" s="53">
        <f t="shared" si="9"/>
        <v>100</v>
      </c>
    </row>
    <row r="32" spans="1:10" ht="13.5" customHeight="1" x14ac:dyDescent="0.2">
      <c r="B32" s="67">
        <v>38</v>
      </c>
      <c r="C32" s="32" t="s">
        <v>82</v>
      </c>
      <c r="D32" s="64">
        <f>SUM(D33:D33)</f>
        <v>1748</v>
      </c>
      <c r="E32" s="45">
        <f>SUM(E33:E33)</f>
        <v>1748</v>
      </c>
      <c r="F32" s="45">
        <f>SUM(F33:F33)</f>
        <v>0</v>
      </c>
      <c r="G32" s="45">
        <f>SUM(G33:G33)</f>
        <v>1748</v>
      </c>
      <c r="H32" s="26">
        <f t="shared" si="3"/>
        <v>0</v>
      </c>
      <c r="I32" s="53">
        <f t="shared" si="8"/>
        <v>100</v>
      </c>
      <c r="J32" s="53">
        <f t="shared" si="9"/>
        <v>100</v>
      </c>
    </row>
    <row r="33" spans="1:10" ht="13.5" customHeight="1" x14ac:dyDescent="0.2">
      <c r="B33" s="137">
        <v>381</v>
      </c>
      <c r="C33" s="139" t="s">
        <v>83</v>
      </c>
      <c r="D33" s="213">
        <v>1748</v>
      </c>
      <c r="E33" s="243">
        <v>1748</v>
      </c>
      <c r="F33" s="243">
        <v>0</v>
      </c>
      <c r="G33" s="243">
        <v>1748</v>
      </c>
      <c r="H33" s="162">
        <f t="shared" si="3"/>
        <v>0</v>
      </c>
      <c r="I33" s="53">
        <f t="shared" si="8"/>
        <v>100</v>
      </c>
      <c r="J33" s="53">
        <f t="shared" si="9"/>
        <v>100</v>
      </c>
    </row>
    <row r="34" spans="1:10" ht="11.25" customHeight="1" x14ac:dyDescent="0.2">
      <c r="A34" s="175"/>
      <c r="B34" s="176"/>
      <c r="C34" s="177"/>
      <c r="D34" s="178"/>
      <c r="E34" s="244"/>
      <c r="F34" s="244"/>
      <c r="G34" s="244"/>
      <c r="H34" s="179"/>
      <c r="I34" s="180"/>
      <c r="J34" s="180"/>
    </row>
    <row r="35" spans="1:10" ht="27.75" customHeight="1" x14ac:dyDescent="0.2">
      <c r="A35" s="587" t="s">
        <v>87</v>
      </c>
      <c r="B35" s="588"/>
      <c r="C35" s="589"/>
      <c r="D35" s="173">
        <f>D36</f>
        <v>2154232</v>
      </c>
      <c r="E35" s="245">
        <f>E36</f>
        <v>2211332.2000000002</v>
      </c>
      <c r="F35" s="245">
        <f>F36</f>
        <v>-261675</v>
      </c>
      <c r="G35" s="245">
        <f>G36</f>
        <v>1949657.2</v>
      </c>
      <c r="H35" s="174">
        <f t="shared" ref="H35:H124" si="10">F35/D35*100</f>
        <v>-12.147020376635385</v>
      </c>
      <c r="I35" s="99">
        <f>G35/D35*100</f>
        <v>90.503585500540325</v>
      </c>
      <c r="J35" s="99">
        <f>G35/E35*100</f>
        <v>88.166635478830358</v>
      </c>
    </row>
    <row r="36" spans="1:10" s="56" customFormat="1" ht="20.25" customHeight="1" x14ac:dyDescent="0.2">
      <c r="A36" s="590" t="s">
        <v>187</v>
      </c>
      <c r="B36" s="591"/>
      <c r="C36" s="592"/>
      <c r="D36" s="80">
        <f>SUM(D37,D154,D225,D271,D302,D321,D360,D395,D425,D433,D472,D490,D529,D562,D577)</f>
        <v>2154232</v>
      </c>
      <c r="E36" s="246">
        <f>SUM(E37,E154,E225,E271,E302,E321,E360,E395,E425,E433,E472,E490,E529,E562,E577)</f>
        <v>2211332.2000000002</v>
      </c>
      <c r="F36" s="246">
        <f>SUM(F37,F154,F225,F271,F302,F321,F360,F395,F425,F433,F472,F490,F529,F562,F577)</f>
        <v>-261675</v>
      </c>
      <c r="G36" s="246">
        <f>SUM(G37,G154,G225,G271,G302,G321,G360,G395,G425,G433,G472,G490,G529,G562,G577)</f>
        <v>1949657.2</v>
      </c>
      <c r="H36" s="100">
        <f t="shared" si="10"/>
        <v>-12.147020376635385</v>
      </c>
      <c r="I36" s="53">
        <f>G36/D36*100</f>
        <v>90.503585500540325</v>
      </c>
      <c r="J36" s="53">
        <f>G36/E36*100</f>
        <v>88.166635478830358</v>
      </c>
    </row>
    <row r="37" spans="1:10" ht="21.95" customHeight="1" x14ac:dyDescent="0.2">
      <c r="A37" s="482" t="s">
        <v>88</v>
      </c>
      <c r="B37" s="483"/>
      <c r="C37" s="484"/>
      <c r="D37" s="81">
        <f>SUM(D38,D65,D73,D81,D89,D97,D114,D123,D137,D145)</f>
        <v>410230</v>
      </c>
      <c r="E37" s="81">
        <f>SUM(E38,E65,E73,E81,E89,E97,E114,E123,E137,E145)</f>
        <v>312580.2</v>
      </c>
      <c r="F37" s="81">
        <f>SUM(F38,F65,F73,F81,F89,F97,F114,F123,F137,F145)</f>
        <v>-3500</v>
      </c>
      <c r="G37" s="81">
        <f>SUM(G38,G65,G73,G81,G89,G97,G114,G123,G137,G145)</f>
        <v>309080.2</v>
      </c>
      <c r="H37" s="65">
        <f t="shared" si="10"/>
        <v>-0.85317992345757265</v>
      </c>
      <c r="I37" s="65">
        <f>G37/D37*100</f>
        <v>75.343148965214638</v>
      </c>
      <c r="J37" s="65">
        <f>G37/E37*100</f>
        <v>98.880287363051139</v>
      </c>
    </row>
    <row r="38" spans="1:10" ht="19.5" customHeight="1" x14ac:dyDescent="0.2">
      <c r="A38" s="521" t="s">
        <v>238</v>
      </c>
      <c r="B38" s="522"/>
      <c r="C38" s="523"/>
      <c r="D38" s="82">
        <f>D39</f>
        <v>174000</v>
      </c>
      <c r="E38" s="247">
        <f>E45</f>
        <v>174000</v>
      </c>
      <c r="F38" s="247">
        <f>F39</f>
        <v>0</v>
      </c>
      <c r="G38" s="247">
        <f>G45</f>
        <v>174000</v>
      </c>
      <c r="H38" s="101">
        <f t="shared" si="10"/>
        <v>0</v>
      </c>
      <c r="I38" s="16">
        <f>G38/D38*100</f>
        <v>100</v>
      </c>
      <c r="J38" s="16">
        <f>G38/E38*100</f>
        <v>100</v>
      </c>
    </row>
    <row r="39" spans="1:10" ht="13.5" customHeight="1" x14ac:dyDescent="0.2">
      <c r="A39" s="471" t="s">
        <v>77</v>
      </c>
      <c r="B39" s="472"/>
      <c r="C39" s="473"/>
      <c r="D39" s="86">
        <f>D45</f>
        <v>174000</v>
      </c>
      <c r="E39" s="248">
        <f>E45</f>
        <v>174000</v>
      </c>
      <c r="F39" s="248">
        <f>F45</f>
        <v>0</v>
      </c>
      <c r="G39" s="248">
        <f>G45</f>
        <v>174000</v>
      </c>
      <c r="H39" s="18">
        <f t="shared" si="10"/>
        <v>0</v>
      </c>
      <c r="I39" s="18">
        <f>G39/D39*100</f>
        <v>100</v>
      </c>
      <c r="J39" s="18">
        <f>G39/E39*100</f>
        <v>100</v>
      </c>
    </row>
    <row r="40" spans="1:10" ht="13.5" customHeight="1" x14ac:dyDescent="0.2">
      <c r="A40" s="474" t="s">
        <v>211</v>
      </c>
      <c r="B40" s="475"/>
      <c r="C40" s="476"/>
      <c r="D40" s="87">
        <v>0</v>
      </c>
      <c r="E40" s="249">
        <v>0</v>
      </c>
      <c r="F40" s="249">
        <v>0</v>
      </c>
      <c r="G40" s="249">
        <v>0</v>
      </c>
      <c r="H40" s="19">
        <v>0</v>
      </c>
      <c r="I40" s="19">
        <v>0</v>
      </c>
      <c r="J40" s="19">
        <v>0</v>
      </c>
    </row>
    <row r="41" spans="1:10" ht="13.5" customHeight="1" x14ac:dyDescent="0.2">
      <c r="A41" s="467" t="s">
        <v>263</v>
      </c>
      <c r="B41" s="468"/>
      <c r="C41" s="469"/>
      <c r="D41" s="87">
        <v>110280</v>
      </c>
      <c r="E41" s="249">
        <v>29498</v>
      </c>
      <c r="F41" s="249">
        <v>-5738</v>
      </c>
      <c r="G41" s="249">
        <v>23760</v>
      </c>
      <c r="H41" s="19">
        <v>0</v>
      </c>
      <c r="I41" s="19">
        <f>G41/D41*100</f>
        <v>21.545157780195865</v>
      </c>
      <c r="J41" s="19">
        <f>G41/E41*100</f>
        <v>80.547833751440777</v>
      </c>
    </row>
    <row r="42" spans="1:10" ht="13.5" customHeight="1" x14ac:dyDescent="0.2">
      <c r="A42" s="467" t="s">
        <v>394</v>
      </c>
      <c r="B42" s="581"/>
      <c r="C42" s="582"/>
      <c r="D42" s="84">
        <v>32100</v>
      </c>
      <c r="E42" s="240">
        <v>32100</v>
      </c>
      <c r="F42" s="240">
        <v>0</v>
      </c>
      <c r="G42" s="240">
        <v>32100</v>
      </c>
      <c r="H42" s="19">
        <f t="shared" si="10"/>
        <v>0</v>
      </c>
      <c r="I42" s="19">
        <f>G42/D42*100</f>
        <v>100</v>
      </c>
      <c r="J42" s="19">
        <f>G42/E42*100</f>
        <v>100</v>
      </c>
    </row>
    <row r="43" spans="1:10" ht="13.5" customHeight="1" x14ac:dyDescent="0.2">
      <c r="A43" s="583" t="s">
        <v>255</v>
      </c>
      <c r="B43" s="526"/>
      <c r="C43" s="527"/>
      <c r="D43" s="84">
        <v>31620</v>
      </c>
      <c r="E43" s="240">
        <v>0</v>
      </c>
      <c r="F43" s="240">
        <v>0</v>
      </c>
      <c r="G43" s="240">
        <v>0</v>
      </c>
      <c r="H43" s="19">
        <v>0</v>
      </c>
      <c r="I43" s="19">
        <f>G43/D43*100</f>
        <v>0</v>
      </c>
      <c r="J43" s="19">
        <v>0</v>
      </c>
    </row>
    <row r="44" spans="1:10" ht="13.5" customHeight="1" x14ac:dyDescent="0.2">
      <c r="A44" s="515" t="s">
        <v>257</v>
      </c>
      <c r="B44" s="516"/>
      <c r="C44" s="517"/>
      <c r="D44" s="84">
        <v>0</v>
      </c>
      <c r="E44" s="240">
        <v>112402</v>
      </c>
      <c r="F44" s="240">
        <v>5738</v>
      </c>
      <c r="G44" s="240">
        <v>118140</v>
      </c>
      <c r="H44" s="19">
        <v>0</v>
      </c>
      <c r="I44" s="19">
        <v>0</v>
      </c>
      <c r="J44" s="19">
        <v>0</v>
      </c>
    </row>
    <row r="45" spans="1:10" ht="13.5" customHeight="1" x14ac:dyDescent="0.2">
      <c r="B45" s="134">
        <v>3</v>
      </c>
      <c r="C45" s="135" t="s">
        <v>78</v>
      </c>
      <c r="D45" s="88">
        <f>SUM(D46,D50,D56,D58,D60)</f>
        <v>174000</v>
      </c>
      <c r="E45" s="242">
        <f>SUM(E46,E50,E56,E60)</f>
        <v>174000</v>
      </c>
      <c r="F45" s="242">
        <f>SUM(F46,F50,F56,F60)</f>
        <v>0</v>
      </c>
      <c r="G45" s="242">
        <f>SUM(G46,G50,G56,G60)</f>
        <v>174000</v>
      </c>
      <c r="H45" s="26">
        <f t="shared" si="10"/>
        <v>0</v>
      </c>
      <c r="I45" s="53">
        <f t="shared" ref="I45:I53" si="11">G45/D45*100</f>
        <v>100</v>
      </c>
      <c r="J45" s="53">
        <f t="shared" ref="J45:J53" si="12">G45/E45*100</f>
        <v>100</v>
      </c>
    </row>
    <row r="46" spans="1:10" ht="13.5" customHeight="1" x14ac:dyDescent="0.2">
      <c r="B46" s="20">
        <v>31</v>
      </c>
      <c r="C46" s="32" t="s">
        <v>89</v>
      </c>
      <c r="D46" s="88">
        <f>SUM(D47,D48,D49)</f>
        <v>88000</v>
      </c>
      <c r="E46" s="242">
        <f>SUM(E47,E48,E49)</f>
        <v>88000</v>
      </c>
      <c r="F46" s="242">
        <f>SUM(F47,F48,F49)</f>
        <v>0</v>
      </c>
      <c r="G46" s="242">
        <f>SUM(G47,G48,G49)</f>
        <v>88000</v>
      </c>
      <c r="H46" s="26">
        <f t="shared" si="10"/>
        <v>0</v>
      </c>
      <c r="I46" s="53">
        <f t="shared" si="11"/>
        <v>100</v>
      </c>
      <c r="J46" s="53">
        <f t="shared" si="12"/>
        <v>100</v>
      </c>
    </row>
    <row r="47" spans="1:10" ht="13.5" customHeight="1" x14ac:dyDescent="0.2">
      <c r="B47" s="21">
        <v>311</v>
      </c>
      <c r="C47" s="34" t="s">
        <v>90</v>
      </c>
      <c r="D47" s="85">
        <v>74000</v>
      </c>
      <c r="E47" s="241">
        <v>74000</v>
      </c>
      <c r="F47" s="241">
        <v>0</v>
      </c>
      <c r="G47" s="241">
        <v>74000</v>
      </c>
      <c r="H47" s="26">
        <f t="shared" si="10"/>
        <v>0</v>
      </c>
      <c r="I47" s="53">
        <f t="shared" si="11"/>
        <v>100</v>
      </c>
      <c r="J47" s="53">
        <f t="shared" si="12"/>
        <v>100</v>
      </c>
    </row>
    <row r="48" spans="1:10" ht="13.5" customHeight="1" x14ac:dyDescent="0.2">
      <c r="B48" s="21">
        <v>312</v>
      </c>
      <c r="C48" s="34" t="s">
        <v>91</v>
      </c>
      <c r="D48" s="85">
        <v>2000</v>
      </c>
      <c r="E48" s="241">
        <v>2000</v>
      </c>
      <c r="F48" s="241">
        <v>0</v>
      </c>
      <c r="G48" s="241">
        <v>2000</v>
      </c>
      <c r="H48" s="26">
        <f t="shared" si="10"/>
        <v>0</v>
      </c>
      <c r="I48" s="53">
        <f t="shared" si="11"/>
        <v>100</v>
      </c>
      <c r="J48" s="53">
        <f t="shared" si="12"/>
        <v>100</v>
      </c>
    </row>
    <row r="49" spans="2:10" ht="13.5" customHeight="1" x14ac:dyDescent="0.2">
      <c r="B49" s="21">
        <v>313</v>
      </c>
      <c r="C49" s="34" t="s">
        <v>92</v>
      </c>
      <c r="D49" s="85">
        <v>12000</v>
      </c>
      <c r="E49" s="241">
        <v>12000</v>
      </c>
      <c r="F49" s="241">
        <v>0</v>
      </c>
      <c r="G49" s="241">
        <v>12000</v>
      </c>
      <c r="H49" s="26">
        <f t="shared" si="10"/>
        <v>0</v>
      </c>
      <c r="I49" s="53">
        <f t="shared" si="11"/>
        <v>100</v>
      </c>
      <c r="J49" s="53">
        <f t="shared" si="12"/>
        <v>100</v>
      </c>
    </row>
    <row r="50" spans="2:10" ht="13.5" customHeight="1" x14ac:dyDescent="0.2">
      <c r="B50" s="20">
        <v>32</v>
      </c>
      <c r="C50" s="32" t="s">
        <v>79</v>
      </c>
      <c r="D50" s="88">
        <f>SUM(D51,D52,D53,D54,D55)</f>
        <v>84500</v>
      </c>
      <c r="E50" s="242">
        <f>SUM(E51,E52,E53,E54,E55)</f>
        <v>84500</v>
      </c>
      <c r="F50" s="242">
        <f>SUM(F51,F52,F53,F54,F55)</f>
        <v>0</v>
      </c>
      <c r="G50" s="242">
        <f>SUM(G51,G52,G53,G54,G55)</f>
        <v>84500</v>
      </c>
      <c r="H50" s="26">
        <f t="shared" si="10"/>
        <v>0</v>
      </c>
      <c r="I50" s="53">
        <f t="shared" si="11"/>
        <v>100</v>
      </c>
      <c r="J50" s="53">
        <f t="shared" si="12"/>
        <v>100</v>
      </c>
    </row>
    <row r="51" spans="2:10" ht="13.5" customHeight="1" x14ac:dyDescent="0.2">
      <c r="B51" s="21">
        <v>321</v>
      </c>
      <c r="C51" s="34" t="s">
        <v>93</v>
      </c>
      <c r="D51" s="85">
        <v>4000</v>
      </c>
      <c r="E51" s="241">
        <v>4000</v>
      </c>
      <c r="F51" s="241">
        <v>0</v>
      </c>
      <c r="G51" s="241">
        <v>4000</v>
      </c>
      <c r="H51" s="26">
        <f t="shared" si="10"/>
        <v>0</v>
      </c>
      <c r="I51" s="53">
        <f t="shared" si="11"/>
        <v>100</v>
      </c>
      <c r="J51" s="53">
        <f t="shared" si="12"/>
        <v>100</v>
      </c>
    </row>
    <row r="52" spans="2:10" ht="13.5" customHeight="1" x14ac:dyDescent="0.2">
      <c r="B52" s="21">
        <v>322</v>
      </c>
      <c r="C52" s="34" t="s">
        <v>94</v>
      </c>
      <c r="D52" s="85">
        <v>25000</v>
      </c>
      <c r="E52" s="241">
        <v>25000</v>
      </c>
      <c r="F52" s="241">
        <v>-4500</v>
      </c>
      <c r="G52" s="241">
        <v>20500</v>
      </c>
      <c r="H52" s="26">
        <f t="shared" si="10"/>
        <v>-18</v>
      </c>
      <c r="I52" s="53">
        <f t="shared" si="11"/>
        <v>82</v>
      </c>
      <c r="J52" s="53">
        <f t="shared" si="12"/>
        <v>82</v>
      </c>
    </row>
    <row r="53" spans="2:10" ht="13.5" customHeight="1" x14ac:dyDescent="0.2">
      <c r="B53" s="21">
        <v>323</v>
      </c>
      <c r="C53" s="34" t="s">
        <v>95</v>
      </c>
      <c r="D53" s="85">
        <v>50000</v>
      </c>
      <c r="E53" s="241">
        <v>50000</v>
      </c>
      <c r="F53" s="241">
        <v>0</v>
      </c>
      <c r="G53" s="241">
        <v>50000</v>
      </c>
      <c r="H53" s="26">
        <f t="shared" si="10"/>
        <v>0</v>
      </c>
      <c r="I53" s="53">
        <f t="shared" si="11"/>
        <v>100</v>
      </c>
      <c r="J53" s="53">
        <f t="shared" si="12"/>
        <v>100</v>
      </c>
    </row>
    <row r="54" spans="2:10" ht="13.5" customHeight="1" x14ac:dyDescent="0.2">
      <c r="B54" s="21">
        <v>324</v>
      </c>
      <c r="C54" s="34" t="s">
        <v>96</v>
      </c>
      <c r="D54" s="85">
        <v>0</v>
      </c>
      <c r="E54" s="241">
        <v>0</v>
      </c>
      <c r="F54" s="241">
        <v>0</v>
      </c>
      <c r="G54" s="241">
        <v>0</v>
      </c>
      <c r="H54" s="26">
        <v>0</v>
      </c>
      <c r="I54" s="53">
        <v>0</v>
      </c>
      <c r="J54" s="53">
        <v>0</v>
      </c>
    </row>
    <row r="55" spans="2:10" ht="13.5" customHeight="1" x14ac:dyDescent="0.2">
      <c r="B55" s="21">
        <v>329</v>
      </c>
      <c r="C55" s="34" t="s">
        <v>80</v>
      </c>
      <c r="D55" s="85">
        <v>5500</v>
      </c>
      <c r="E55" s="241">
        <v>5500</v>
      </c>
      <c r="F55" s="241">
        <v>4500</v>
      </c>
      <c r="G55" s="241">
        <v>10000</v>
      </c>
      <c r="H55" s="26">
        <f t="shared" si="10"/>
        <v>81.818181818181827</v>
      </c>
      <c r="I55" s="53">
        <f>G55/D55*100</f>
        <v>181.81818181818181</v>
      </c>
      <c r="J55" s="53">
        <f>G55/E55*100</f>
        <v>181.81818181818181</v>
      </c>
    </row>
    <row r="56" spans="2:10" ht="13.5" customHeight="1" x14ac:dyDescent="0.2">
      <c r="B56" s="20">
        <v>34</v>
      </c>
      <c r="C56" s="32" t="s">
        <v>97</v>
      </c>
      <c r="D56" s="64">
        <f>SUM(D57:D57)</f>
        <v>1500</v>
      </c>
      <c r="E56" s="45">
        <f>SUM(E57:E57)</f>
        <v>1500</v>
      </c>
      <c r="F56" s="45">
        <f>SUM(F57:F57)</f>
        <v>0</v>
      </c>
      <c r="G56" s="45">
        <f>SUM(G57:G57)</f>
        <v>1500</v>
      </c>
      <c r="H56" s="26">
        <f t="shared" si="10"/>
        <v>0</v>
      </c>
      <c r="I56" s="53">
        <f>G56/D56*100</f>
        <v>100</v>
      </c>
      <c r="J56" s="53">
        <f>G56/E56*100</f>
        <v>100</v>
      </c>
    </row>
    <row r="57" spans="2:10" ht="13.5" customHeight="1" x14ac:dyDescent="0.2">
      <c r="B57" s="21">
        <v>343</v>
      </c>
      <c r="C57" s="34" t="s">
        <v>98</v>
      </c>
      <c r="D57" s="85">
        <v>1500</v>
      </c>
      <c r="E57" s="241">
        <v>1500</v>
      </c>
      <c r="F57" s="241">
        <v>0</v>
      </c>
      <c r="G57" s="241">
        <v>1500</v>
      </c>
      <c r="H57" s="26">
        <f t="shared" si="10"/>
        <v>0</v>
      </c>
      <c r="I57" s="53">
        <f>G57/D57*100</f>
        <v>100</v>
      </c>
      <c r="J57" s="53">
        <f>G57/E57*100</f>
        <v>100</v>
      </c>
    </row>
    <row r="58" spans="2:10" ht="13.5" customHeight="1" x14ac:dyDescent="0.2">
      <c r="B58" s="44">
        <v>36</v>
      </c>
      <c r="C58" s="37" t="s">
        <v>254</v>
      </c>
      <c r="D58" s="88">
        <f>D59</f>
        <v>0</v>
      </c>
      <c r="E58" s="242">
        <f>E59</f>
        <v>0</v>
      </c>
      <c r="F58" s="242">
        <f>F59</f>
        <v>0</v>
      </c>
      <c r="G58" s="242">
        <f>G59</f>
        <v>0</v>
      </c>
      <c r="H58" s="26">
        <v>0</v>
      </c>
      <c r="I58" s="53">
        <v>0</v>
      </c>
      <c r="J58" s="53">
        <v>0</v>
      </c>
    </row>
    <row r="59" spans="2:10" ht="13.5" customHeight="1" x14ac:dyDescent="0.2">
      <c r="B59" s="21">
        <v>363</v>
      </c>
      <c r="C59" s="43" t="s">
        <v>195</v>
      </c>
      <c r="D59" s="85">
        <v>0</v>
      </c>
      <c r="E59" s="241">
        <v>0</v>
      </c>
      <c r="F59" s="241">
        <v>0</v>
      </c>
      <c r="G59" s="241">
        <v>0</v>
      </c>
      <c r="H59" s="26">
        <v>0</v>
      </c>
      <c r="I59" s="53">
        <v>0</v>
      </c>
      <c r="J59" s="53">
        <v>0</v>
      </c>
    </row>
    <row r="60" spans="2:10" ht="13.5" customHeight="1" x14ac:dyDescent="0.2">
      <c r="B60" s="20">
        <v>38</v>
      </c>
      <c r="C60" s="32" t="s">
        <v>82</v>
      </c>
      <c r="D60" s="45">
        <f>SUM(D61:D61)</f>
        <v>0</v>
      </c>
      <c r="E60" s="45">
        <f>SUM(E61:E61)</f>
        <v>0</v>
      </c>
      <c r="F60" s="45">
        <f>SUM(F61:F61)</f>
        <v>0</v>
      </c>
      <c r="G60" s="45">
        <f>SUM(G61:G61)</f>
        <v>0</v>
      </c>
      <c r="H60" s="26">
        <v>0</v>
      </c>
      <c r="I60" s="53">
        <v>0</v>
      </c>
      <c r="J60" s="53">
        <v>0</v>
      </c>
    </row>
    <row r="61" spans="2:10" ht="13.5" customHeight="1" x14ac:dyDescent="0.2">
      <c r="B61" s="21">
        <v>383</v>
      </c>
      <c r="C61" s="38" t="s">
        <v>243</v>
      </c>
      <c r="D61" s="85">
        <v>0</v>
      </c>
      <c r="E61" s="241">
        <v>0</v>
      </c>
      <c r="F61" s="241">
        <v>0</v>
      </c>
      <c r="G61" s="241">
        <v>0</v>
      </c>
      <c r="H61" s="26">
        <v>0</v>
      </c>
      <c r="I61" s="53">
        <v>0</v>
      </c>
      <c r="J61" s="53">
        <v>0</v>
      </c>
    </row>
    <row r="62" spans="2:10" ht="13.5" customHeight="1" x14ac:dyDescent="0.2">
      <c r="B62" s="20">
        <v>4</v>
      </c>
      <c r="C62" s="32" t="s">
        <v>105</v>
      </c>
      <c r="D62" s="88">
        <v>0</v>
      </c>
      <c r="E62" s="242">
        <v>0</v>
      </c>
      <c r="F62" s="242">
        <v>0</v>
      </c>
      <c r="G62" s="242">
        <v>0</v>
      </c>
      <c r="H62" s="75">
        <v>0</v>
      </c>
      <c r="I62" s="53">
        <v>0</v>
      </c>
      <c r="J62" s="53">
        <v>0</v>
      </c>
    </row>
    <row r="63" spans="2:10" ht="13.5" customHeight="1" x14ac:dyDescent="0.2">
      <c r="B63" s="20">
        <v>45</v>
      </c>
      <c r="C63" s="113" t="s">
        <v>246</v>
      </c>
      <c r="D63" s="88">
        <v>0</v>
      </c>
      <c r="E63" s="242">
        <v>0</v>
      </c>
      <c r="F63" s="242">
        <v>0</v>
      </c>
      <c r="G63" s="242">
        <v>0</v>
      </c>
      <c r="H63" s="75">
        <v>0</v>
      </c>
      <c r="I63" s="53">
        <v>0</v>
      </c>
      <c r="J63" s="53">
        <v>0</v>
      </c>
    </row>
    <row r="64" spans="2:10" ht="13.5" customHeight="1" x14ac:dyDescent="0.2">
      <c r="B64" s="23">
        <v>452</v>
      </c>
      <c r="C64" s="138" t="s">
        <v>247</v>
      </c>
      <c r="D64" s="85">
        <v>0</v>
      </c>
      <c r="E64" s="241">
        <v>0</v>
      </c>
      <c r="F64" s="241">
        <v>0</v>
      </c>
      <c r="G64" s="241">
        <v>0</v>
      </c>
      <c r="H64" s="26">
        <v>0</v>
      </c>
      <c r="I64" s="53">
        <v>0</v>
      </c>
      <c r="J64" s="53">
        <v>0</v>
      </c>
    </row>
    <row r="65" spans="1:13" ht="15.75" customHeight="1" x14ac:dyDescent="0.2">
      <c r="A65" s="602" t="s">
        <v>99</v>
      </c>
      <c r="B65" s="603"/>
      <c r="C65" s="604"/>
      <c r="D65" s="82">
        <f t="shared" ref="D65:G70" si="13">D66</f>
        <v>2075</v>
      </c>
      <c r="E65" s="247">
        <f t="shared" si="13"/>
        <v>2877.2</v>
      </c>
      <c r="F65" s="247">
        <f t="shared" si="13"/>
        <v>0</v>
      </c>
      <c r="G65" s="247">
        <f t="shared" si="13"/>
        <v>2877.2</v>
      </c>
      <c r="H65" s="101">
        <v>0</v>
      </c>
      <c r="I65" s="16">
        <f>G65/D65*100</f>
        <v>138.66024096385541</v>
      </c>
      <c r="J65" s="16">
        <f>G65/E65*100</f>
        <v>100</v>
      </c>
      <c r="M65" s="49"/>
    </row>
    <row r="66" spans="1:13" ht="13.5" customHeight="1" x14ac:dyDescent="0.2">
      <c r="A66" s="471" t="s">
        <v>77</v>
      </c>
      <c r="B66" s="472"/>
      <c r="C66" s="473"/>
      <c r="D66" s="83">
        <f>D70</f>
        <v>2075</v>
      </c>
      <c r="E66" s="239">
        <f>E70</f>
        <v>2877.2</v>
      </c>
      <c r="F66" s="239">
        <f>F70</f>
        <v>0</v>
      </c>
      <c r="G66" s="239">
        <f>G70</f>
        <v>2877.2</v>
      </c>
      <c r="H66" s="18">
        <v>0</v>
      </c>
      <c r="I66" s="18">
        <f>G66/D66*100</f>
        <v>138.66024096385541</v>
      </c>
      <c r="J66" s="18">
        <f>G66/E66*100</f>
        <v>100</v>
      </c>
    </row>
    <row r="67" spans="1:13" ht="13.5" customHeight="1" x14ac:dyDescent="0.2">
      <c r="A67" s="474" t="s">
        <v>211</v>
      </c>
      <c r="B67" s="475"/>
      <c r="C67" s="476"/>
      <c r="D67" s="84">
        <v>0</v>
      </c>
      <c r="E67" s="240">
        <v>802.2</v>
      </c>
      <c r="F67" s="240">
        <v>-802.2</v>
      </c>
      <c r="G67" s="240">
        <v>0</v>
      </c>
      <c r="H67" s="19">
        <v>0</v>
      </c>
      <c r="I67" s="19">
        <v>0</v>
      </c>
      <c r="J67" s="19">
        <v>0</v>
      </c>
    </row>
    <row r="68" spans="1:13" ht="13.5" customHeight="1" x14ac:dyDescent="0.2">
      <c r="A68" s="583" t="s">
        <v>255</v>
      </c>
      <c r="B68" s="526"/>
      <c r="C68" s="527"/>
      <c r="D68" s="84">
        <v>2075</v>
      </c>
      <c r="E68" s="240">
        <v>0</v>
      </c>
      <c r="F68" s="240">
        <v>0</v>
      </c>
      <c r="G68" s="240">
        <v>0</v>
      </c>
      <c r="H68" s="19">
        <v>0</v>
      </c>
      <c r="I68" s="19">
        <f t="shared" ref="I68:I74" si="14">G68/D68*100</f>
        <v>0</v>
      </c>
      <c r="J68" s="19">
        <v>0</v>
      </c>
    </row>
    <row r="69" spans="1:13" ht="13.5" customHeight="1" x14ac:dyDescent="0.2">
      <c r="A69" s="515" t="s">
        <v>257</v>
      </c>
      <c r="B69" s="516"/>
      <c r="C69" s="517"/>
      <c r="D69" s="84">
        <v>0</v>
      </c>
      <c r="E69" s="240">
        <v>2075</v>
      </c>
      <c r="F69" s="240">
        <v>802.2</v>
      </c>
      <c r="G69" s="240">
        <v>2877.2</v>
      </c>
      <c r="H69" s="19">
        <v>0</v>
      </c>
      <c r="I69" s="19">
        <v>0</v>
      </c>
      <c r="J69" s="19">
        <v>0</v>
      </c>
    </row>
    <row r="70" spans="1:13" ht="13.5" customHeight="1" x14ac:dyDescent="0.2">
      <c r="B70" s="134">
        <v>3</v>
      </c>
      <c r="C70" s="135" t="s">
        <v>78</v>
      </c>
      <c r="D70" s="80">
        <f t="shared" si="13"/>
        <v>2075</v>
      </c>
      <c r="E70" s="145">
        <f t="shared" si="13"/>
        <v>2877.2</v>
      </c>
      <c r="F70" s="145">
        <f t="shared" si="13"/>
        <v>0</v>
      </c>
      <c r="G70" s="145">
        <f t="shared" si="13"/>
        <v>2877.2</v>
      </c>
      <c r="H70" s="26">
        <v>0</v>
      </c>
      <c r="I70" s="53">
        <f t="shared" si="14"/>
        <v>138.66024096385541</v>
      </c>
      <c r="J70" s="53">
        <f>G70/E70*100</f>
        <v>100</v>
      </c>
    </row>
    <row r="71" spans="1:13" ht="13.5" customHeight="1" x14ac:dyDescent="0.2">
      <c r="B71" s="20">
        <v>38</v>
      </c>
      <c r="C71" s="32" t="s">
        <v>82</v>
      </c>
      <c r="D71" s="64">
        <f>SUM(D72:D72)</f>
        <v>2075</v>
      </c>
      <c r="E71" s="45">
        <f>SUM(E72:E72)</f>
        <v>2877.2</v>
      </c>
      <c r="F71" s="45">
        <f>SUM(F72:F72)</f>
        <v>0</v>
      </c>
      <c r="G71" s="45">
        <f>SUM(G72:G72)</f>
        <v>2877.2</v>
      </c>
      <c r="H71" s="26">
        <v>0</v>
      </c>
      <c r="I71" s="53">
        <f t="shared" si="14"/>
        <v>138.66024096385541</v>
      </c>
      <c r="J71" s="53">
        <f>G71/E71*100</f>
        <v>100</v>
      </c>
    </row>
    <row r="72" spans="1:13" ht="13.5" customHeight="1" x14ac:dyDescent="0.2">
      <c r="B72" s="23">
        <v>385</v>
      </c>
      <c r="C72" s="139" t="s">
        <v>100</v>
      </c>
      <c r="D72" s="216">
        <v>2075</v>
      </c>
      <c r="E72" s="250">
        <v>2877.2</v>
      </c>
      <c r="F72" s="250">
        <v>0</v>
      </c>
      <c r="G72" s="250">
        <v>2877.2</v>
      </c>
      <c r="H72" s="26">
        <v>0</v>
      </c>
      <c r="I72" s="53">
        <f t="shared" si="14"/>
        <v>138.66024096385541</v>
      </c>
      <c r="J72" s="53">
        <f>G72/E72*100</f>
        <v>100</v>
      </c>
    </row>
    <row r="73" spans="1:13" ht="15.75" customHeight="1" x14ac:dyDescent="0.2">
      <c r="A73" s="521" t="s">
        <v>239</v>
      </c>
      <c r="B73" s="522"/>
      <c r="C73" s="523"/>
      <c r="D73" s="82">
        <f t="shared" ref="D73:G78" si="15">D74</f>
        <v>3500</v>
      </c>
      <c r="E73" s="247">
        <f>E74</f>
        <v>3500</v>
      </c>
      <c r="F73" s="247">
        <f t="shared" si="15"/>
        <v>0</v>
      </c>
      <c r="G73" s="247">
        <f>G74</f>
        <v>3500</v>
      </c>
      <c r="H73" s="101">
        <f t="shared" si="10"/>
        <v>0</v>
      </c>
      <c r="I73" s="16">
        <f t="shared" si="14"/>
        <v>100</v>
      </c>
      <c r="J73" s="16">
        <f>G73/E73*100</f>
        <v>100</v>
      </c>
    </row>
    <row r="74" spans="1:13" ht="13.5" customHeight="1" x14ac:dyDescent="0.2">
      <c r="A74" s="471" t="s">
        <v>101</v>
      </c>
      <c r="B74" s="472"/>
      <c r="C74" s="473"/>
      <c r="D74" s="83">
        <f>D78</f>
        <v>3500</v>
      </c>
      <c r="E74" s="239">
        <f>E78</f>
        <v>3500</v>
      </c>
      <c r="F74" s="239">
        <f t="shared" si="15"/>
        <v>0</v>
      </c>
      <c r="G74" s="239">
        <f>G78</f>
        <v>3500</v>
      </c>
      <c r="H74" s="18">
        <f t="shared" si="10"/>
        <v>0</v>
      </c>
      <c r="I74" s="18">
        <f t="shared" si="14"/>
        <v>100</v>
      </c>
      <c r="J74" s="18">
        <f>G74/E74*100</f>
        <v>100</v>
      </c>
    </row>
    <row r="75" spans="1:13" ht="13.5" customHeight="1" x14ac:dyDescent="0.2">
      <c r="A75" s="474" t="s">
        <v>211</v>
      </c>
      <c r="B75" s="475"/>
      <c r="C75" s="476"/>
      <c r="D75" s="84">
        <v>0</v>
      </c>
      <c r="E75" s="240">
        <v>0</v>
      </c>
      <c r="F75" s="240">
        <f>F78</f>
        <v>0</v>
      </c>
      <c r="G75" s="240">
        <v>0</v>
      </c>
      <c r="H75" s="19">
        <v>0</v>
      </c>
      <c r="I75" s="19">
        <v>0</v>
      </c>
      <c r="J75" s="19">
        <v>0</v>
      </c>
    </row>
    <row r="76" spans="1:13" ht="13.5" customHeight="1" x14ac:dyDescent="0.2">
      <c r="A76" s="583" t="s">
        <v>255</v>
      </c>
      <c r="B76" s="526"/>
      <c r="C76" s="527"/>
      <c r="D76" s="84">
        <v>3500</v>
      </c>
      <c r="E76" s="240">
        <v>0</v>
      </c>
      <c r="F76" s="240">
        <v>0</v>
      </c>
      <c r="G76" s="240">
        <v>0</v>
      </c>
      <c r="H76" s="19">
        <v>0</v>
      </c>
      <c r="I76" s="19">
        <f t="shared" ref="I76:I82" si="16">G76/D76*100</f>
        <v>0</v>
      </c>
      <c r="J76" s="19">
        <v>0</v>
      </c>
    </row>
    <row r="77" spans="1:13" ht="13.5" customHeight="1" x14ac:dyDescent="0.2">
      <c r="A77" s="515" t="s">
        <v>257</v>
      </c>
      <c r="B77" s="516"/>
      <c r="C77" s="517"/>
      <c r="D77" s="84">
        <v>0</v>
      </c>
      <c r="E77" s="240">
        <v>3500</v>
      </c>
      <c r="F77" s="240">
        <v>0</v>
      </c>
      <c r="G77" s="240">
        <v>3500</v>
      </c>
      <c r="H77" s="19">
        <v>0</v>
      </c>
      <c r="I77" s="19">
        <v>0</v>
      </c>
      <c r="J77" s="19">
        <v>0</v>
      </c>
    </row>
    <row r="78" spans="1:13" ht="13.5" customHeight="1" x14ac:dyDescent="0.2">
      <c r="B78" s="134">
        <v>3</v>
      </c>
      <c r="C78" s="135" t="s">
        <v>78</v>
      </c>
      <c r="D78" s="80">
        <f t="shared" si="15"/>
        <v>3500</v>
      </c>
      <c r="E78" s="145">
        <f t="shared" si="15"/>
        <v>3500</v>
      </c>
      <c r="F78" s="145">
        <f t="shared" si="15"/>
        <v>0</v>
      </c>
      <c r="G78" s="145">
        <f t="shared" si="15"/>
        <v>3500</v>
      </c>
      <c r="H78" s="26">
        <f t="shared" si="10"/>
        <v>0</v>
      </c>
      <c r="I78" s="53">
        <f t="shared" si="16"/>
        <v>100</v>
      </c>
      <c r="J78" s="53">
        <f>G78/E78*100</f>
        <v>100</v>
      </c>
    </row>
    <row r="79" spans="1:13" ht="13.5" customHeight="1" x14ac:dyDescent="0.2">
      <c r="B79" s="20">
        <v>32</v>
      </c>
      <c r="C79" s="32" t="s">
        <v>79</v>
      </c>
      <c r="D79" s="64">
        <f>SUM(D80:D80)</f>
        <v>3500</v>
      </c>
      <c r="E79" s="45">
        <f>SUM(E80:E80)</f>
        <v>3500</v>
      </c>
      <c r="F79" s="45">
        <f>SUM(F80:F80)</f>
        <v>0</v>
      </c>
      <c r="G79" s="45">
        <f>SUM(G80:G80)</f>
        <v>3500</v>
      </c>
      <c r="H79" s="26">
        <f t="shared" si="10"/>
        <v>0</v>
      </c>
      <c r="I79" s="53">
        <f t="shared" si="16"/>
        <v>100</v>
      </c>
      <c r="J79" s="53">
        <f>G79/E79*100</f>
        <v>100</v>
      </c>
    </row>
    <row r="80" spans="1:13" ht="13.5" customHeight="1" x14ac:dyDescent="0.2">
      <c r="B80" s="23">
        <v>323</v>
      </c>
      <c r="C80" s="139" t="s">
        <v>95</v>
      </c>
      <c r="D80" s="85">
        <v>3500</v>
      </c>
      <c r="E80" s="241">
        <v>3500</v>
      </c>
      <c r="F80" s="241">
        <v>0</v>
      </c>
      <c r="G80" s="241">
        <v>3500</v>
      </c>
      <c r="H80" s="26">
        <f t="shared" si="10"/>
        <v>0</v>
      </c>
      <c r="I80" s="53">
        <f t="shared" si="16"/>
        <v>100</v>
      </c>
      <c r="J80" s="53">
        <f>G80/E80*100</f>
        <v>100</v>
      </c>
    </row>
    <row r="81" spans="1:10" ht="13.5" customHeight="1" x14ac:dyDescent="0.2">
      <c r="A81" s="524" t="s">
        <v>236</v>
      </c>
      <c r="B81" s="576"/>
      <c r="C81" s="577"/>
      <c r="D81" s="82">
        <f t="shared" ref="D81:G81" si="17">D82</f>
        <v>4800</v>
      </c>
      <c r="E81" s="238">
        <f t="shared" si="17"/>
        <v>4800</v>
      </c>
      <c r="F81" s="238">
        <f t="shared" si="17"/>
        <v>100</v>
      </c>
      <c r="G81" s="238">
        <f t="shared" si="17"/>
        <v>4900</v>
      </c>
      <c r="H81" s="16">
        <f t="shared" ref="H81:H82" si="18">F81/D81*100</f>
        <v>2.083333333333333</v>
      </c>
      <c r="I81" s="16">
        <f t="shared" si="16"/>
        <v>102.08333333333333</v>
      </c>
      <c r="J81" s="16">
        <f>G81/E81*100</f>
        <v>102.08333333333333</v>
      </c>
    </row>
    <row r="82" spans="1:10" ht="13.5" customHeight="1" x14ac:dyDescent="0.2">
      <c r="A82" s="471" t="s">
        <v>86</v>
      </c>
      <c r="B82" s="472"/>
      <c r="C82" s="473"/>
      <c r="D82" s="83">
        <f>D86</f>
        <v>4800</v>
      </c>
      <c r="E82" s="239">
        <f>E88</f>
        <v>4800</v>
      </c>
      <c r="F82" s="239">
        <f>F86</f>
        <v>100</v>
      </c>
      <c r="G82" s="239">
        <f>G88</f>
        <v>4900</v>
      </c>
      <c r="H82" s="18">
        <f t="shared" si="18"/>
        <v>2.083333333333333</v>
      </c>
      <c r="I82" s="18">
        <f t="shared" si="16"/>
        <v>102.08333333333333</v>
      </c>
      <c r="J82" s="18">
        <f>G82/E82*100</f>
        <v>102.08333333333333</v>
      </c>
    </row>
    <row r="83" spans="1:10" ht="13.5" customHeight="1" x14ac:dyDescent="0.2">
      <c r="A83" s="474" t="s">
        <v>211</v>
      </c>
      <c r="B83" s="475"/>
      <c r="C83" s="476"/>
      <c r="D83" s="84">
        <v>0</v>
      </c>
      <c r="E83" s="240">
        <v>0</v>
      </c>
      <c r="F83" s="240">
        <v>0</v>
      </c>
      <c r="G83" s="240">
        <v>0</v>
      </c>
      <c r="H83" s="19">
        <v>0</v>
      </c>
      <c r="I83" s="19">
        <v>0</v>
      </c>
      <c r="J83" s="19">
        <v>0</v>
      </c>
    </row>
    <row r="84" spans="1:10" ht="13.5" customHeight="1" x14ac:dyDescent="0.2">
      <c r="A84" s="583" t="s">
        <v>255</v>
      </c>
      <c r="B84" s="526"/>
      <c r="C84" s="527"/>
      <c r="D84" s="84">
        <v>4800</v>
      </c>
      <c r="E84" s="240">
        <v>0</v>
      </c>
      <c r="F84" s="240">
        <v>0</v>
      </c>
      <c r="G84" s="240">
        <v>0</v>
      </c>
      <c r="H84" s="19">
        <v>0</v>
      </c>
      <c r="I84" s="19">
        <f t="shared" ref="I84:I90" si="19">G84/D84*100</f>
        <v>0</v>
      </c>
      <c r="J84" s="19">
        <v>0</v>
      </c>
    </row>
    <row r="85" spans="1:10" ht="13.5" customHeight="1" x14ac:dyDescent="0.2">
      <c r="A85" s="515" t="s">
        <v>257</v>
      </c>
      <c r="B85" s="516"/>
      <c r="C85" s="517"/>
      <c r="D85" s="84">
        <v>0</v>
      </c>
      <c r="E85" s="240">
        <v>4800</v>
      </c>
      <c r="F85" s="240">
        <v>100</v>
      </c>
      <c r="G85" s="240">
        <v>4900</v>
      </c>
      <c r="H85" s="19">
        <v>0</v>
      </c>
      <c r="I85" s="19">
        <v>0</v>
      </c>
      <c r="J85" s="19">
        <v>0</v>
      </c>
    </row>
    <row r="86" spans="1:10" ht="13.5" customHeight="1" x14ac:dyDescent="0.2">
      <c r="B86" s="134">
        <v>3</v>
      </c>
      <c r="C86" s="135" t="s">
        <v>78</v>
      </c>
      <c r="D86" s="88">
        <f t="shared" ref="D86:G87" si="20">D87</f>
        <v>4800</v>
      </c>
      <c r="E86" s="242">
        <f t="shared" si="20"/>
        <v>4800</v>
      </c>
      <c r="F86" s="242">
        <f t="shared" si="20"/>
        <v>100</v>
      </c>
      <c r="G86" s="242">
        <f t="shared" si="20"/>
        <v>4900</v>
      </c>
      <c r="H86" s="26">
        <f t="shared" ref="H86:H88" si="21">F86/D86*100</f>
        <v>2.083333333333333</v>
      </c>
      <c r="I86" s="53">
        <f t="shared" si="19"/>
        <v>102.08333333333333</v>
      </c>
      <c r="J86" s="53">
        <f>G86/E86*100</f>
        <v>102.08333333333333</v>
      </c>
    </row>
    <row r="87" spans="1:10" ht="13.5" customHeight="1" x14ac:dyDescent="0.2">
      <c r="B87" s="20">
        <v>36</v>
      </c>
      <c r="C87" s="32" t="s">
        <v>120</v>
      </c>
      <c r="D87" s="88">
        <f t="shared" si="20"/>
        <v>4800</v>
      </c>
      <c r="E87" s="242">
        <f t="shared" si="20"/>
        <v>4800</v>
      </c>
      <c r="F87" s="242">
        <f t="shared" si="20"/>
        <v>100</v>
      </c>
      <c r="G87" s="242">
        <f t="shared" si="20"/>
        <v>4900</v>
      </c>
      <c r="H87" s="26">
        <f t="shared" si="21"/>
        <v>2.083333333333333</v>
      </c>
      <c r="I87" s="53">
        <f t="shared" si="19"/>
        <v>102.08333333333333</v>
      </c>
      <c r="J87" s="53">
        <f>G87/E87*100</f>
        <v>102.08333333333333</v>
      </c>
    </row>
    <row r="88" spans="1:10" ht="13.5" customHeight="1" x14ac:dyDescent="0.2">
      <c r="B88" s="23">
        <v>363</v>
      </c>
      <c r="C88" s="139" t="s">
        <v>121</v>
      </c>
      <c r="D88" s="216">
        <v>4800</v>
      </c>
      <c r="E88" s="250">
        <v>4800</v>
      </c>
      <c r="F88" s="250">
        <v>100</v>
      </c>
      <c r="G88" s="250">
        <v>4900</v>
      </c>
      <c r="H88" s="26">
        <f t="shared" si="21"/>
        <v>2.083333333333333</v>
      </c>
      <c r="I88" s="53">
        <f t="shared" si="19"/>
        <v>102.08333333333333</v>
      </c>
      <c r="J88" s="53">
        <f>G88/E88*100</f>
        <v>102.08333333333333</v>
      </c>
    </row>
    <row r="89" spans="1:10" ht="13.5" customHeight="1" x14ac:dyDescent="0.2">
      <c r="A89" s="524" t="s">
        <v>102</v>
      </c>
      <c r="B89" s="576"/>
      <c r="C89" s="577"/>
      <c r="D89" s="82">
        <f t="shared" ref="D89:G94" si="22">D90</f>
        <v>2655</v>
      </c>
      <c r="E89" s="238">
        <f t="shared" si="22"/>
        <v>2655</v>
      </c>
      <c r="F89" s="238">
        <f t="shared" si="22"/>
        <v>0</v>
      </c>
      <c r="G89" s="238">
        <f t="shared" si="22"/>
        <v>2655</v>
      </c>
      <c r="H89" s="16">
        <f t="shared" si="10"/>
        <v>0</v>
      </c>
      <c r="I89" s="16">
        <f t="shared" si="19"/>
        <v>100</v>
      </c>
      <c r="J89" s="16">
        <f>G89/E89*100</f>
        <v>100</v>
      </c>
    </row>
    <row r="90" spans="1:10" ht="13.5" customHeight="1" x14ac:dyDescent="0.2">
      <c r="A90" s="471" t="s">
        <v>86</v>
      </c>
      <c r="B90" s="472"/>
      <c r="C90" s="473"/>
      <c r="D90" s="83">
        <f>D94</f>
        <v>2655</v>
      </c>
      <c r="E90" s="239">
        <f>E94</f>
        <v>2655</v>
      </c>
      <c r="F90" s="239">
        <f t="shared" si="22"/>
        <v>0</v>
      </c>
      <c r="G90" s="239">
        <f>G94</f>
        <v>2655</v>
      </c>
      <c r="H90" s="18">
        <f t="shared" si="10"/>
        <v>0</v>
      </c>
      <c r="I90" s="18">
        <f t="shared" si="19"/>
        <v>100</v>
      </c>
      <c r="J90" s="18">
        <f>G90/E90*100</f>
        <v>100</v>
      </c>
    </row>
    <row r="91" spans="1:10" ht="13.5" customHeight="1" x14ac:dyDescent="0.2">
      <c r="A91" s="474" t="s">
        <v>211</v>
      </c>
      <c r="B91" s="475"/>
      <c r="C91" s="476"/>
      <c r="D91" s="84">
        <v>0</v>
      </c>
      <c r="E91" s="240">
        <v>0</v>
      </c>
      <c r="F91" s="240">
        <f>F94</f>
        <v>0</v>
      </c>
      <c r="G91" s="240">
        <v>0</v>
      </c>
      <c r="H91" s="19">
        <v>0</v>
      </c>
      <c r="I91" s="19">
        <v>0</v>
      </c>
      <c r="J91" s="19">
        <v>0</v>
      </c>
    </row>
    <row r="92" spans="1:10" ht="13.5" customHeight="1" x14ac:dyDescent="0.2">
      <c r="A92" s="583" t="s">
        <v>255</v>
      </c>
      <c r="B92" s="526"/>
      <c r="C92" s="527"/>
      <c r="D92" s="84">
        <v>2655</v>
      </c>
      <c r="E92" s="240">
        <v>0</v>
      </c>
      <c r="F92" s="240">
        <v>0</v>
      </c>
      <c r="G92" s="240">
        <v>0</v>
      </c>
      <c r="H92" s="19">
        <v>0</v>
      </c>
      <c r="I92" s="19">
        <f t="shared" ref="I92:I98" si="23">G92/D92*100</f>
        <v>0</v>
      </c>
      <c r="J92" s="19">
        <v>0</v>
      </c>
    </row>
    <row r="93" spans="1:10" ht="13.5" customHeight="1" x14ac:dyDescent="0.2">
      <c r="A93" s="515" t="s">
        <v>257</v>
      </c>
      <c r="B93" s="516"/>
      <c r="C93" s="517"/>
      <c r="D93" s="84">
        <v>0</v>
      </c>
      <c r="E93" s="240">
        <v>2655</v>
      </c>
      <c r="F93" s="240">
        <v>0</v>
      </c>
      <c r="G93" s="240">
        <v>2655</v>
      </c>
      <c r="H93" s="19">
        <v>0</v>
      </c>
      <c r="I93" s="19">
        <v>0</v>
      </c>
      <c r="J93" s="19">
        <v>0</v>
      </c>
    </row>
    <row r="94" spans="1:10" ht="13.5" customHeight="1" x14ac:dyDescent="0.2">
      <c r="B94" s="134">
        <v>3</v>
      </c>
      <c r="C94" s="135" t="s">
        <v>78</v>
      </c>
      <c r="D94" s="80">
        <f t="shared" si="22"/>
        <v>2655</v>
      </c>
      <c r="E94" s="145">
        <f t="shared" si="22"/>
        <v>2655</v>
      </c>
      <c r="F94" s="145">
        <f t="shared" si="22"/>
        <v>0</v>
      </c>
      <c r="G94" s="145">
        <f t="shared" si="22"/>
        <v>2655</v>
      </c>
      <c r="H94" s="26">
        <f t="shared" si="10"/>
        <v>0</v>
      </c>
      <c r="I94" s="53">
        <f t="shared" si="23"/>
        <v>100</v>
      </c>
      <c r="J94" s="53">
        <f>G94/E94*100</f>
        <v>100</v>
      </c>
    </row>
    <row r="95" spans="1:10" ht="13.5" customHeight="1" x14ac:dyDescent="0.2">
      <c r="B95" s="20">
        <v>32</v>
      </c>
      <c r="C95" s="32" t="s">
        <v>79</v>
      </c>
      <c r="D95" s="64">
        <f>SUM(D96:D96)</f>
        <v>2655</v>
      </c>
      <c r="E95" s="45">
        <f>SUM(E96:E96)</f>
        <v>2655</v>
      </c>
      <c r="F95" s="45">
        <f>SUM(F96:F96)</f>
        <v>0</v>
      </c>
      <c r="G95" s="45">
        <f>SUM(G96:G96)</f>
        <v>2655</v>
      </c>
      <c r="H95" s="26">
        <f t="shared" si="10"/>
        <v>0</v>
      </c>
      <c r="I95" s="53">
        <f t="shared" si="23"/>
        <v>100</v>
      </c>
      <c r="J95" s="53">
        <f>G95/E95*100</f>
        <v>100</v>
      </c>
    </row>
    <row r="96" spans="1:10" ht="13.5" customHeight="1" x14ac:dyDescent="0.2">
      <c r="B96" s="23">
        <v>323</v>
      </c>
      <c r="C96" s="139" t="s">
        <v>95</v>
      </c>
      <c r="D96" s="85">
        <v>2655</v>
      </c>
      <c r="E96" s="241">
        <v>2655</v>
      </c>
      <c r="F96" s="241">
        <v>0</v>
      </c>
      <c r="G96" s="241">
        <v>2655</v>
      </c>
      <c r="H96" s="26">
        <f t="shared" si="10"/>
        <v>0</v>
      </c>
      <c r="I96" s="53">
        <f t="shared" si="23"/>
        <v>100</v>
      </c>
      <c r="J96" s="53">
        <f>G96/E96*100</f>
        <v>100</v>
      </c>
    </row>
    <row r="97" spans="1:12" ht="13.5" customHeight="1" x14ac:dyDescent="0.2">
      <c r="A97" s="485" t="s">
        <v>103</v>
      </c>
      <c r="B97" s="486"/>
      <c r="C97" s="487"/>
      <c r="D97" s="82">
        <f>D98</f>
        <v>20200</v>
      </c>
      <c r="E97" s="238">
        <f>E98</f>
        <v>20200</v>
      </c>
      <c r="F97" s="238">
        <f>F98</f>
        <v>-3600</v>
      </c>
      <c r="G97" s="238">
        <f>G98</f>
        <v>16600</v>
      </c>
      <c r="H97" s="16">
        <f t="shared" si="10"/>
        <v>-17.82178217821782</v>
      </c>
      <c r="I97" s="16">
        <f t="shared" si="23"/>
        <v>82.178217821782169</v>
      </c>
      <c r="J97" s="16">
        <f>G97/E97*100</f>
        <v>82.178217821782169</v>
      </c>
    </row>
    <row r="98" spans="1:12" ht="13.5" customHeight="1" x14ac:dyDescent="0.2">
      <c r="A98" s="471" t="s">
        <v>86</v>
      </c>
      <c r="B98" s="472"/>
      <c r="C98" s="473"/>
      <c r="D98" s="83">
        <f>SUM(D103,D111)</f>
        <v>20200</v>
      </c>
      <c r="E98" s="239">
        <f>SUM(E103,E111)</f>
        <v>20200</v>
      </c>
      <c r="F98" s="239">
        <f>SUM(F103,F111)</f>
        <v>-3600</v>
      </c>
      <c r="G98" s="239">
        <f>SUM(G103,G111)</f>
        <v>16600</v>
      </c>
      <c r="H98" s="18">
        <f t="shared" si="10"/>
        <v>-17.82178217821782</v>
      </c>
      <c r="I98" s="18">
        <f t="shared" si="23"/>
        <v>82.178217821782169</v>
      </c>
      <c r="J98" s="18">
        <f>G98/E98*100</f>
        <v>82.178217821782169</v>
      </c>
    </row>
    <row r="99" spans="1:12" ht="13.5" customHeight="1" x14ac:dyDescent="0.2">
      <c r="A99" s="580" t="s">
        <v>242</v>
      </c>
      <c r="B99" s="581"/>
      <c r="C99" s="582"/>
      <c r="D99" s="84">
        <v>0</v>
      </c>
      <c r="E99" s="240">
        <v>0</v>
      </c>
      <c r="F99" s="240">
        <v>0</v>
      </c>
      <c r="G99" s="240">
        <v>0</v>
      </c>
      <c r="H99" s="19">
        <v>0</v>
      </c>
      <c r="I99" s="19">
        <v>0</v>
      </c>
      <c r="J99" s="19">
        <v>0</v>
      </c>
    </row>
    <row r="100" spans="1:12" ht="13.5" customHeight="1" x14ac:dyDescent="0.2">
      <c r="A100" s="583" t="s">
        <v>255</v>
      </c>
      <c r="B100" s="526"/>
      <c r="C100" s="527"/>
      <c r="D100" s="84">
        <v>11700</v>
      </c>
      <c r="E100" s="240">
        <v>0</v>
      </c>
      <c r="F100" s="240">
        <v>0</v>
      </c>
      <c r="G100" s="240">
        <v>0</v>
      </c>
      <c r="H100" s="19">
        <v>0</v>
      </c>
      <c r="I100" s="19">
        <f>G100/D100*100</f>
        <v>0</v>
      </c>
      <c r="J100" s="19">
        <v>0</v>
      </c>
    </row>
    <row r="101" spans="1:12" ht="13.5" customHeight="1" x14ac:dyDescent="0.2">
      <c r="A101" s="515" t="s">
        <v>257</v>
      </c>
      <c r="B101" s="516"/>
      <c r="C101" s="517"/>
      <c r="D101" s="84">
        <v>0</v>
      </c>
      <c r="E101" s="240">
        <v>11120</v>
      </c>
      <c r="F101" s="240">
        <v>-3600</v>
      </c>
      <c r="G101" s="240">
        <v>7520</v>
      </c>
      <c r="H101" s="19">
        <v>0</v>
      </c>
      <c r="I101" s="19">
        <v>0</v>
      </c>
      <c r="J101" s="19">
        <v>0</v>
      </c>
    </row>
    <row r="102" spans="1:12" ht="13.5" customHeight="1" x14ac:dyDescent="0.2">
      <c r="A102" s="467" t="s">
        <v>241</v>
      </c>
      <c r="B102" s="468"/>
      <c r="C102" s="469"/>
      <c r="D102" s="84">
        <v>8500</v>
      </c>
      <c r="E102" s="240">
        <v>9080</v>
      </c>
      <c r="F102" s="240">
        <v>0</v>
      </c>
      <c r="G102" s="240">
        <v>9080</v>
      </c>
      <c r="H102" s="19">
        <f t="shared" si="10"/>
        <v>0</v>
      </c>
      <c r="I102" s="19">
        <f t="shared" ref="I102:I115" si="24">G102/D102*100</f>
        <v>106.8235294117647</v>
      </c>
      <c r="J102" s="19">
        <f t="shared" ref="J102:J115" si="25">G102/E102*100</f>
        <v>100</v>
      </c>
      <c r="L102" s="33"/>
    </row>
    <row r="103" spans="1:12" ht="13.5" customHeight="1" x14ac:dyDescent="0.2">
      <c r="B103" s="134">
        <v>3</v>
      </c>
      <c r="C103" s="135" t="s">
        <v>78</v>
      </c>
      <c r="D103" s="88">
        <f>SUM(D104,D107)</f>
        <v>15200</v>
      </c>
      <c r="E103" s="242">
        <f>SUM(E104,E107)</f>
        <v>15200</v>
      </c>
      <c r="F103" s="242">
        <f>SUM(F104,F107)</f>
        <v>1400</v>
      </c>
      <c r="G103" s="242">
        <f>SUM(G104,G107)</f>
        <v>16600</v>
      </c>
      <c r="H103" s="26">
        <f t="shared" si="10"/>
        <v>9.2105263157894726</v>
      </c>
      <c r="I103" s="53">
        <f t="shared" si="24"/>
        <v>109.21052631578947</v>
      </c>
      <c r="J103" s="53">
        <f t="shared" si="25"/>
        <v>109.21052631578947</v>
      </c>
    </row>
    <row r="104" spans="1:12" ht="13.5" customHeight="1" x14ac:dyDescent="0.2">
      <c r="B104" s="22">
        <v>31</v>
      </c>
      <c r="C104" s="32" t="s">
        <v>89</v>
      </c>
      <c r="D104" s="89">
        <f>SUM(D105,D106)</f>
        <v>8000</v>
      </c>
      <c r="E104" s="251">
        <f>SUM(E105,E106)</f>
        <v>8000</v>
      </c>
      <c r="F104" s="251">
        <f>SUM(F105,F106)</f>
        <v>4800</v>
      </c>
      <c r="G104" s="251">
        <f>SUM(G105,G106)</f>
        <v>12800</v>
      </c>
      <c r="H104" s="26">
        <f t="shared" si="10"/>
        <v>60</v>
      </c>
      <c r="I104" s="53">
        <f t="shared" si="24"/>
        <v>160</v>
      </c>
      <c r="J104" s="53">
        <f t="shared" si="25"/>
        <v>160</v>
      </c>
    </row>
    <row r="105" spans="1:12" ht="13.5" customHeight="1" x14ac:dyDescent="0.2">
      <c r="B105" s="21">
        <v>311</v>
      </c>
      <c r="C105" s="34" t="s">
        <v>90</v>
      </c>
      <c r="D105" s="85">
        <v>6750</v>
      </c>
      <c r="E105" s="241">
        <v>6750</v>
      </c>
      <c r="F105" s="241">
        <v>4250</v>
      </c>
      <c r="G105" s="241">
        <v>11000</v>
      </c>
      <c r="H105" s="26">
        <f t="shared" si="10"/>
        <v>62.962962962962962</v>
      </c>
      <c r="I105" s="53">
        <f t="shared" si="24"/>
        <v>162.96296296296296</v>
      </c>
      <c r="J105" s="53">
        <f t="shared" si="25"/>
        <v>162.96296296296296</v>
      </c>
    </row>
    <row r="106" spans="1:12" ht="13.5" customHeight="1" x14ac:dyDescent="0.2">
      <c r="B106" s="21">
        <v>313</v>
      </c>
      <c r="C106" s="34" t="s">
        <v>92</v>
      </c>
      <c r="D106" s="85">
        <v>1250</v>
      </c>
      <c r="E106" s="241">
        <v>1250</v>
      </c>
      <c r="F106" s="241">
        <v>550</v>
      </c>
      <c r="G106" s="241">
        <v>1800</v>
      </c>
      <c r="H106" s="26">
        <f t="shared" si="10"/>
        <v>44</v>
      </c>
      <c r="I106" s="53">
        <f t="shared" si="24"/>
        <v>144</v>
      </c>
      <c r="J106" s="53">
        <f t="shared" si="25"/>
        <v>144</v>
      </c>
    </row>
    <row r="107" spans="1:12" ht="13.5" customHeight="1" x14ac:dyDescent="0.2">
      <c r="B107" s="20">
        <v>32</v>
      </c>
      <c r="C107" s="32" t="s">
        <v>79</v>
      </c>
      <c r="D107" s="88">
        <f>SUM(D108,D109,D110)</f>
        <v>7200</v>
      </c>
      <c r="E107" s="252">
        <f>SUM(E108,E109,E110)</f>
        <v>7200</v>
      </c>
      <c r="F107" s="252">
        <f>SUM(F108,F109,F110)</f>
        <v>-3400</v>
      </c>
      <c r="G107" s="252">
        <f>SUM(G108,G109,G110)</f>
        <v>3800</v>
      </c>
      <c r="H107" s="26">
        <f t="shared" si="10"/>
        <v>-47.222222222222221</v>
      </c>
      <c r="I107" s="53">
        <f t="shared" si="24"/>
        <v>52.777777777777779</v>
      </c>
      <c r="J107" s="53">
        <f t="shared" si="25"/>
        <v>52.777777777777779</v>
      </c>
    </row>
    <row r="108" spans="1:12" ht="13.5" customHeight="1" x14ac:dyDescent="0.2">
      <c r="B108" s="105">
        <v>321</v>
      </c>
      <c r="C108" s="42" t="s">
        <v>264</v>
      </c>
      <c r="D108" s="85">
        <v>500</v>
      </c>
      <c r="E108" s="241">
        <v>500</v>
      </c>
      <c r="F108" s="241">
        <v>-250</v>
      </c>
      <c r="G108" s="241">
        <v>250</v>
      </c>
      <c r="H108" s="77">
        <v>0</v>
      </c>
      <c r="I108" s="53">
        <f t="shared" si="24"/>
        <v>50</v>
      </c>
      <c r="J108" s="53">
        <f t="shared" si="25"/>
        <v>50</v>
      </c>
    </row>
    <row r="109" spans="1:12" ht="13.5" customHeight="1" x14ac:dyDescent="0.2">
      <c r="B109" s="21">
        <v>322</v>
      </c>
      <c r="C109" s="34" t="s">
        <v>94</v>
      </c>
      <c r="D109" s="85">
        <v>4000</v>
      </c>
      <c r="E109" s="241">
        <v>4000</v>
      </c>
      <c r="F109" s="241">
        <v>-1450</v>
      </c>
      <c r="G109" s="241">
        <v>2550</v>
      </c>
      <c r="H109" s="26">
        <f t="shared" si="10"/>
        <v>-36.25</v>
      </c>
      <c r="I109" s="53">
        <f t="shared" si="24"/>
        <v>63.749999999999993</v>
      </c>
      <c r="J109" s="53">
        <f t="shared" si="25"/>
        <v>63.749999999999993</v>
      </c>
    </row>
    <row r="110" spans="1:12" ht="13.5" customHeight="1" x14ac:dyDescent="0.2">
      <c r="B110" s="21">
        <v>323</v>
      </c>
      <c r="C110" s="34" t="s">
        <v>95</v>
      </c>
      <c r="D110" s="85">
        <v>2700</v>
      </c>
      <c r="E110" s="241">
        <v>2700</v>
      </c>
      <c r="F110" s="241">
        <v>-1700</v>
      </c>
      <c r="G110" s="241">
        <v>1000</v>
      </c>
      <c r="H110" s="26">
        <f t="shared" si="10"/>
        <v>-62.962962962962962</v>
      </c>
      <c r="I110" s="53">
        <f t="shared" si="24"/>
        <v>37.037037037037038</v>
      </c>
      <c r="J110" s="53">
        <f t="shared" si="25"/>
        <v>37.037037037037038</v>
      </c>
    </row>
    <row r="111" spans="1:12" ht="13.5" customHeight="1" x14ac:dyDescent="0.2">
      <c r="B111" s="20">
        <v>4</v>
      </c>
      <c r="C111" s="32" t="s">
        <v>105</v>
      </c>
      <c r="D111" s="88">
        <f t="shared" ref="D111:G112" si="26">D112</f>
        <v>5000</v>
      </c>
      <c r="E111" s="242">
        <f t="shared" si="26"/>
        <v>5000</v>
      </c>
      <c r="F111" s="242">
        <f t="shared" si="26"/>
        <v>-5000</v>
      </c>
      <c r="G111" s="242">
        <f t="shared" si="26"/>
        <v>0</v>
      </c>
      <c r="H111" s="26">
        <f t="shared" ref="H111:H113" si="27">F111/D111*100</f>
        <v>-100</v>
      </c>
      <c r="I111" s="53">
        <f t="shared" si="24"/>
        <v>0</v>
      </c>
      <c r="J111" s="53">
        <f t="shared" si="25"/>
        <v>0</v>
      </c>
    </row>
    <row r="112" spans="1:12" ht="13.5" customHeight="1" x14ac:dyDescent="0.2">
      <c r="B112" s="20">
        <v>42</v>
      </c>
      <c r="C112" s="32" t="s">
        <v>106</v>
      </c>
      <c r="D112" s="88">
        <f t="shared" si="26"/>
        <v>5000</v>
      </c>
      <c r="E112" s="242">
        <f t="shared" si="26"/>
        <v>5000</v>
      </c>
      <c r="F112" s="242">
        <f t="shared" si="26"/>
        <v>-5000</v>
      </c>
      <c r="G112" s="242">
        <f t="shared" si="26"/>
        <v>0</v>
      </c>
      <c r="H112" s="26">
        <f t="shared" si="27"/>
        <v>-100</v>
      </c>
      <c r="I112" s="53">
        <f t="shared" si="24"/>
        <v>0</v>
      </c>
      <c r="J112" s="53">
        <f t="shared" si="25"/>
        <v>0</v>
      </c>
    </row>
    <row r="113" spans="1:15" ht="13.5" customHeight="1" x14ac:dyDescent="0.2">
      <c r="B113" s="23">
        <v>422</v>
      </c>
      <c r="C113" s="139" t="s">
        <v>107</v>
      </c>
      <c r="D113" s="85">
        <v>5000</v>
      </c>
      <c r="E113" s="241">
        <v>5000</v>
      </c>
      <c r="F113" s="241">
        <v>-5000</v>
      </c>
      <c r="G113" s="241">
        <v>0</v>
      </c>
      <c r="H113" s="26">
        <f t="shared" si="27"/>
        <v>-100</v>
      </c>
      <c r="I113" s="53">
        <f t="shared" si="24"/>
        <v>0</v>
      </c>
      <c r="J113" s="53">
        <f t="shared" si="25"/>
        <v>0</v>
      </c>
    </row>
    <row r="114" spans="1:15" ht="27" customHeight="1" x14ac:dyDescent="0.2">
      <c r="A114" s="485" t="s">
        <v>104</v>
      </c>
      <c r="B114" s="486"/>
      <c r="C114" s="487"/>
      <c r="D114" s="82">
        <f t="shared" ref="D114:G119" si="28">D115</f>
        <v>3000</v>
      </c>
      <c r="E114" s="247">
        <f t="shared" si="28"/>
        <v>3000</v>
      </c>
      <c r="F114" s="247">
        <v>0</v>
      </c>
      <c r="G114" s="247">
        <f t="shared" si="28"/>
        <v>3000</v>
      </c>
      <c r="H114" s="101">
        <f t="shared" si="10"/>
        <v>0</v>
      </c>
      <c r="I114" s="16">
        <f t="shared" si="24"/>
        <v>100</v>
      </c>
      <c r="J114" s="16">
        <f t="shared" si="25"/>
        <v>100</v>
      </c>
    </row>
    <row r="115" spans="1:15" ht="14.1" customHeight="1" x14ac:dyDescent="0.2">
      <c r="A115" s="537" t="s">
        <v>113</v>
      </c>
      <c r="B115" s="538"/>
      <c r="C115" s="539"/>
      <c r="D115" s="83">
        <f>D119</f>
        <v>3000</v>
      </c>
      <c r="E115" s="239">
        <f>E119</f>
        <v>3000</v>
      </c>
      <c r="F115" s="239">
        <f t="shared" si="28"/>
        <v>0</v>
      </c>
      <c r="G115" s="239">
        <f>G119</f>
        <v>3000</v>
      </c>
      <c r="H115" s="18">
        <f t="shared" si="10"/>
        <v>0</v>
      </c>
      <c r="I115" s="18">
        <f t="shared" si="24"/>
        <v>100</v>
      </c>
      <c r="J115" s="18">
        <f t="shared" si="25"/>
        <v>100</v>
      </c>
    </row>
    <row r="116" spans="1:15" ht="13.5" customHeight="1" x14ac:dyDescent="0.2">
      <c r="A116" s="474" t="s">
        <v>211</v>
      </c>
      <c r="B116" s="475"/>
      <c r="C116" s="476"/>
      <c r="D116" s="84">
        <v>0</v>
      </c>
      <c r="E116" s="240">
        <v>0</v>
      </c>
      <c r="F116" s="240">
        <f>F119</f>
        <v>0</v>
      </c>
      <c r="G116" s="240">
        <v>0</v>
      </c>
      <c r="H116" s="19">
        <v>0</v>
      </c>
      <c r="I116" s="19">
        <v>0</v>
      </c>
      <c r="J116" s="19">
        <v>0</v>
      </c>
    </row>
    <row r="117" spans="1:15" ht="13.5" customHeight="1" x14ac:dyDescent="0.2">
      <c r="A117" s="583" t="s">
        <v>255</v>
      </c>
      <c r="B117" s="526"/>
      <c r="C117" s="527"/>
      <c r="D117" s="84">
        <v>3000</v>
      </c>
      <c r="E117" s="240">
        <v>0</v>
      </c>
      <c r="F117" s="240">
        <v>0</v>
      </c>
      <c r="G117" s="240">
        <v>0</v>
      </c>
      <c r="H117" s="19">
        <v>0</v>
      </c>
      <c r="I117" s="19">
        <f>G117/D117*100</f>
        <v>0</v>
      </c>
      <c r="J117" s="19">
        <v>0</v>
      </c>
    </row>
    <row r="118" spans="1:15" ht="13.5" customHeight="1" x14ac:dyDescent="0.2">
      <c r="A118" s="515" t="s">
        <v>257</v>
      </c>
      <c r="B118" s="516"/>
      <c r="C118" s="517"/>
      <c r="D118" s="84">
        <v>0</v>
      </c>
      <c r="E118" s="240">
        <v>3000</v>
      </c>
      <c r="F118" s="240">
        <v>0</v>
      </c>
      <c r="G118" s="240">
        <v>3000</v>
      </c>
      <c r="H118" s="19"/>
      <c r="I118" s="19"/>
      <c r="J118" s="19"/>
    </row>
    <row r="119" spans="1:15" ht="13.5" customHeight="1" x14ac:dyDescent="0.2">
      <c r="B119" s="134">
        <v>4</v>
      </c>
      <c r="C119" s="135" t="s">
        <v>105</v>
      </c>
      <c r="D119" s="88">
        <f t="shared" si="28"/>
        <v>3000</v>
      </c>
      <c r="E119" s="242">
        <f t="shared" si="28"/>
        <v>3000</v>
      </c>
      <c r="F119" s="242">
        <f t="shared" si="28"/>
        <v>0</v>
      </c>
      <c r="G119" s="242">
        <f t="shared" si="28"/>
        <v>3000</v>
      </c>
      <c r="H119" s="26">
        <f t="shared" si="10"/>
        <v>0</v>
      </c>
      <c r="I119" s="53">
        <f>G119/D119*100</f>
        <v>100</v>
      </c>
      <c r="J119" s="53">
        <f>G119/E119*100</f>
        <v>100</v>
      </c>
    </row>
    <row r="120" spans="1:15" ht="13.5" customHeight="1" x14ac:dyDescent="0.2">
      <c r="B120" s="20">
        <v>42</v>
      </c>
      <c r="C120" s="32" t="s">
        <v>106</v>
      </c>
      <c r="D120" s="88">
        <f>SUM(D121,D122)</f>
        <v>3000</v>
      </c>
      <c r="E120" s="242">
        <f>SUM(E121,E122)</f>
        <v>3000</v>
      </c>
      <c r="F120" s="242">
        <f>SUM(F121,F122)</f>
        <v>0</v>
      </c>
      <c r="G120" s="242">
        <f>SUM(G121,G122)</f>
        <v>3000</v>
      </c>
      <c r="H120" s="26">
        <f t="shared" si="10"/>
        <v>0</v>
      </c>
      <c r="I120" s="53">
        <f>G120/D120*100</f>
        <v>100</v>
      </c>
      <c r="J120" s="53">
        <f>G120/E120*100</f>
        <v>100</v>
      </c>
    </row>
    <row r="121" spans="1:15" ht="13.5" customHeight="1" x14ac:dyDescent="0.2">
      <c r="B121" s="21">
        <v>422</v>
      </c>
      <c r="C121" s="34" t="s">
        <v>107</v>
      </c>
      <c r="D121" s="85">
        <v>3000</v>
      </c>
      <c r="E121" s="241">
        <v>3000</v>
      </c>
      <c r="F121" s="241">
        <v>0</v>
      </c>
      <c r="G121" s="241">
        <v>3000</v>
      </c>
      <c r="H121" s="26">
        <f t="shared" si="10"/>
        <v>0</v>
      </c>
      <c r="I121" s="53">
        <f>G121/D121*100</f>
        <v>100</v>
      </c>
      <c r="J121" s="53">
        <f>G121/E121*100</f>
        <v>100</v>
      </c>
      <c r="M121" s="300"/>
    </row>
    <row r="122" spans="1:15" ht="13.5" customHeight="1" x14ac:dyDescent="0.2">
      <c r="B122" s="23">
        <v>426</v>
      </c>
      <c r="C122" s="139" t="s">
        <v>108</v>
      </c>
      <c r="D122" s="85">
        <v>0</v>
      </c>
      <c r="E122" s="241">
        <v>0</v>
      </c>
      <c r="F122" s="241">
        <v>0</v>
      </c>
      <c r="G122" s="241">
        <v>0</v>
      </c>
      <c r="H122" s="26">
        <v>0</v>
      </c>
      <c r="I122" s="53">
        <v>0</v>
      </c>
      <c r="J122" s="53">
        <v>0</v>
      </c>
    </row>
    <row r="123" spans="1:15" ht="27" customHeight="1" x14ac:dyDescent="0.2">
      <c r="A123" s="485" t="s">
        <v>109</v>
      </c>
      <c r="B123" s="486"/>
      <c r="C123" s="487"/>
      <c r="D123" s="82">
        <f>D124</f>
        <v>190000</v>
      </c>
      <c r="E123" s="247">
        <f>E124</f>
        <v>89548</v>
      </c>
      <c r="F123" s="247">
        <f>F124</f>
        <v>0</v>
      </c>
      <c r="G123" s="247">
        <f>G124</f>
        <v>89548</v>
      </c>
      <c r="H123" s="101">
        <f t="shared" si="10"/>
        <v>0</v>
      </c>
      <c r="I123" s="356">
        <f>G123/D123*100</f>
        <v>47.130526315789474</v>
      </c>
      <c r="J123" s="356">
        <f>G123/E123*100</f>
        <v>100</v>
      </c>
    </row>
    <row r="124" spans="1:15" ht="13.5" customHeight="1" x14ac:dyDescent="0.2">
      <c r="A124" s="537" t="s">
        <v>113</v>
      </c>
      <c r="B124" s="538"/>
      <c r="C124" s="539"/>
      <c r="D124" s="83">
        <f>SUM(D132,D129)</f>
        <v>190000</v>
      </c>
      <c r="E124" s="239">
        <f>SUM(E132,E129)</f>
        <v>89548</v>
      </c>
      <c r="F124" s="239">
        <f>SUM(F132,F129)</f>
        <v>0</v>
      </c>
      <c r="G124" s="239">
        <f>SUM(G132,G129)</f>
        <v>89548</v>
      </c>
      <c r="H124" s="18">
        <f t="shared" si="10"/>
        <v>0</v>
      </c>
      <c r="I124" s="18">
        <f>G124/D124*100</f>
        <v>47.130526315789474</v>
      </c>
      <c r="J124" s="18">
        <f>G124/E124*100</f>
        <v>100</v>
      </c>
    </row>
    <row r="125" spans="1:15" ht="13.5" customHeight="1" x14ac:dyDescent="0.2">
      <c r="A125" s="488" t="s">
        <v>266</v>
      </c>
      <c r="B125" s="489"/>
      <c r="C125" s="490"/>
      <c r="D125" s="84">
        <v>15000</v>
      </c>
      <c r="E125" s="240">
        <v>15000</v>
      </c>
      <c r="F125" s="240">
        <v>0</v>
      </c>
      <c r="G125" s="240">
        <v>15000</v>
      </c>
      <c r="H125" s="19">
        <v>0</v>
      </c>
      <c r="I125" s="19">
        <f>G125/D125*100</f>
        <v>100</v>
      </c>
      <c r="J125" s="19">
        <f>G125/E125*100</f>
        <v>100</v>
      </c>
    </row>
    <row r="126" spans="1:15" ht="13.5" customHeight="1" x14ac:dyDescent="0.2">
      <c r="A126" s="583" t="s">
        <v>255</v>
      </c>
      <c r="B126" s="526"/>
      <c r="C126" s="527"/>
      <c r="D126" s="84">
        <v>25000</v>
      </c>
      <c r="E126" s="240">
        <v>19548</v>
      </c>
      <c r="F126" s="240">
        <v>-19548</v>
      </c>
      <c r="G126" s="240">
        <v>0</v>
      </c>
      <c r="H126" s="19">
        <v>0</v>
      </c>
      <c r="I126" s="19">
        <f>G126/D126*100</f>
        <v>0</v>
      </c>
      <c r="J126" s="19">
        <f>G126/E126*100</f>
        <v>0</v>
      </c>
    </row>
    <row r="127" spans="1:15" ht="13.5" customHeight="1" x14ac:dyDescent="0.2">
      <c r="A127" s="515" t="s">
        <v>257</v>
      </c>
      <c r="B127" s="516"/>
      <c r="C127" s="517"/>
      <c r="D127" s="84">
        <v>0</v>
      </c>
      <c r="E127" s="240">
        <v>25000</v>
      </c>
      <c r="F127" s="240">
        <v>19548</v>
      </c>
      <c r="G127" s="240">
        <v>44548</v>
      </c>
      <c r="H127" s="19">
        <v>0</v>
      </c>
      <c r="I127" s="19">
        <v>0</v>
      </c>
      <c r="J127" s="19">
        <v>0</v>
      </c>
    </row>
    <row r="128" spans="1:15" ht="13.5" customHeight="1" x14ac:dyDescent="0.2">
      <c r="A128" s="493" t="s">
        <v>267</v>
      </c>
      <c r="B128" s="494"/>
      <c r="C128" s="495"/>
      <c r="D128" s="84">
        <v>150000</v>
      </c>
      <c r="E128" s="240">
        <v>30000</v>
      </c>
      <c r="F128" s="240">
        <v>0</v>
      </c>
      <c r="G128" s="240">
        <v>30000</v>
      </c>
      <c r="H128" s="19">
        <v>0</v>
      </c>
      <c r="I128" s="19">
        <f t="shared" ref="I128:I134" si="29">G128/D128*100</f>
        <v>20</v>
      </c>
      <c r="J128" s="19">
        <f t="shared" ref="J128:J134" si="30">G128/E128*100</f>
        <v>100</v>
      </c>
      <c r="L128" s="33"/>
      <c r="O128" s="33"/>
    </row>
    <row r="129" spans="1:12" ht="13.5" customHeight="1" x14ac:dyDescent="0.2">
      <c r="B129" s="134">
        <v>3</v>
      </c>
      <c r="C129" s="135" t="s">
        <v>78</v>
      </c>
      <c r="D129" s="80">
        <f>D131</f>
        <v>40000</v>
      </c>
      <c r="E129" s="145">
        <f t="shared" ref="E129:G130" si="31">E130</f>
        <v>30000</v>
      </c>
      <c r="F129" s="145">
        <f t="shared" si="31"/>
        <v>0</v>
      </c>
      <c r="G129" s="145">
        <f t="shared" si="31"/>
        <v>30000</v>
      </c>
      <c r="H129" s="26">
        <v>0</v>
      </c>
      <c r="I129" s="53">
        <f t="shared" si="29"/>
        <v>75</v>
      </c>
      <c r="J129" s="53">
        <f t="shared" si="30"/>
        <v>100</v>
      </c>
    </row>
    <row r="130" spans="1:12" ht="13.5" customHeight="1" x14ac:dyDescent="0.2">
      <c r="B130" s="22">
        <v>32</v>
      </c>
      <c r="C130" s="152" t="s">
        <v>79</v>
      </c>
      <c r="D130" s="64">
        <f>SUM(D131:D131)</f>
        <v>40000</v>
      </c>
      <c r="E130" s="145">
        <f t="shared" si="31"/>
        <v>30000</v>
      </c>
      <c r="F130" s="145">
        <f t="shared" si="31"/>
        <v>0</v>
      </c>
      <c r="G130" s="145">
        <f t="shared" si="31"/>
        <v>30000</v>
      </c>
      <c r="H130" s="26">
        <v>0</v>
      </c>
      <c r="I130" s="53">
        <f t="shared" si="29"/>
        <v>75</v>
      </c>
      <c r="J130" s="53">
        <f t="shared" si="30"/>
        <v>100</v>
      </c>
    </row>
    <row r="131" spans="1:12" ht="13.5" customHeight="1" x14ac:dyDescent="0.2">
      <c r="B131" s="148">
        <v>323</v>
      </c>
      <c r="C131" s="153" t="s">
        <v>95</v>
      </c>
      <c r="D131" s="85">
        <v>40000</v>
      </c>
      <c r="E131" s="253">
        <v>30000</v>
      </c>
      <c r="F131" s="253">
        <v>0</v>
      </c>
      <c r="G131" s="253">
        <v>30000</v>
      </c>
      <c r="H131" s="77">
        <v>0</v>
      </c>
      <c r="I131" s="53">
        <f t="shared" si="29"/>
        <v>75</v>
      </c>
      <c r="J131" s="53">
        <f t="shared" si="30"/>
        <v>100</v>
      </c>
    </row>
    <row r="132" spans="1:12" ht="13.5" customHeight="1" x14ac:dyDescent="0.2">
      <c r="B132" s="154">
        <v>4</v>
      </c>
      <c r="C132" s="155" t="s">
        <v>105</v>
      </c>
      <c r="D132" s="80">
        <f>SUM(D134,D136)</f>
        <v>150000</v>
      </c>
      <c r="E132" s="145">
        <f>SUM(E134,E136)</f>
        <v>59548</v>
      </c>
      <c r="F132" s="145">
        <f>SUM(F134,F136)</f>
        <v>0</v>
      </c>
      <c r="G132" s="145">
        <f>SUM(G133,G135)</f>
        <v>59548</v>
      </c>
      <c r="H132" s="26">
        <v>0</v>
      </c>
      <c r="I132" s="53">
        <f t="shared" si="29"/>
        <v>39.698666666666668</v>
      </c>
      <c r="J132" s="53">
        <f t="shared" si="30"/>
        <v>100</v>
      </c>
    </row>
    <row r="133" spans="1:12" ht="13.5" customHeight="1" x14ac:dyDescent="0.2">
      <c r="B133" s="134">
        <v>45</v>
      </c>
      <c r="C133" s="135" t="s">
        <v>110</v>
      </c>
      <c r="D133" s="64">
        <f>SUM(D134:D134)</f>
        <v>150000</v>
      </c>
      <c r="E133" s="45">
        <f>SUM(E134:E134)</f>
        <v>59548</v>
      </c>
      <c r="F133" s="45">
        <f>SUM(F134:F134)</f>
        <v>0</v>
      </c>
      <c r="G133" s="45">
        <f>SUM(G134:G134)</f>
        <v>59548</v>
      </c>
      <c r="H133" s="26">
        <v>0</v>
      </c>
      <c r="I133" s="53">
        <f t="shared" si="29"/>
        <v>39.698666666666668</v>
      </c>
      <c r="J133" s="53">
        <f t="shared" si="30"/>
        <v>100</v>
      </c>
    </row>
    <row r="134" spans="1:12" ht="13.5" customHeight="1" x14ac:dyDescent="0.2">
      <c r="B134" s="21">
        <v>451</v>
      </c>
      <c r="C134" s="34" t="s">
        <v>111</v>
      </c>
      <c r="D134" s="85">
        <v>150000</v>
      </c>
      <c r="E134" s="241">
        <v>59548</v>
      </c>
      <c r="F134" s="241">
        <v>0</v>
      </c>
      <c r="G134" s="241">
        <v>59548</v>
      </c>
      <c r="H134" s="26">
        <v>0</v>
      </c>
      <c r="I134" s="53">
        <f t="shared" si="29"/>
        <v>39.698666666666668</v>
      </c>
      <c r="J134" s="53">
        <f t="shared" si="30"/>
        <v>100</v>
      </c>
      <c r="L134" s="146"/>
    </row>
    <row r="135" spans="1:12" ht="13.5" customHeight="1" x14ac:dyDescent="0.2">
      <c r="B135" s="20">
        <v>42</v>
      </c>
      <c r="C135" s="32" t="s">
        <v>106</v>
      </c>
      <c r="D135" s="64">
        <f>D136</f>
        <v>0</v>
      </c>
      <c r="E135" s="45">
        <f>SUM(E136:E136)</f>
        <v>0</v>
      </c>
      <c r="F135" s="45">
        <f>SUM(F136:F136)</f>
        <v>0</v>
      </c>
      <c r="G135" s="45">
        <f>SUM(G136:G136)</f>
        <v>0</v>
      </c>
      <c r="H135" s="26">
        <v>0</v>
      </c>
      <c r="I135" s="53">
        <v>0</v>
      </c>
      <c r="J135" s="53">
        <v>0</v>
      </c>
    </row>
    <row r="136" spans="1:12" ht="13.5" customHeight="1" x14ac:dyDescent="0.2">
      <c r="B136" s="23">
        <v>426</v>
      </c>
      <c r="C136" s="138" t="s">
        <v>233</v>
      </c>
      <c r="D136" s="85">
        <v>0</v>
      </c>
      <c r="E136" s="241">
        <v>0</v>
      </c>
      <c r="F136" s="241">
        <v>0</v>
      </c>
      <c r="G136" s="241">
        <v>0</v>
      </c>
      <c r="H136" s="26">
        <v>0</v>
      </c>
      <c r="I136" s="53">
        <v>0</v>
      </c>
      <c r="J136" s="53">
        <v>0</v>
      </c>
    </row>
    <row r="137" spans="1:12" ht="27" customHeight="1" x14ac:dyDescent="0.2">
      <c r="A137" s="535" t="s">
        <v>268</v>
      </c>
      <c r="B137" s="535"/>
      <c r="C137" s="535"/>
      <c r="D137" s="82">
        <f t="shared" ref="D137:G142" si="32">D138</f>
        <v>10000</v>
      </c>
      <c r="E137" s="247">
        <f t="shared" si="32"/>
        <v>10000</v>
      </c>
      <c r="F137" s="247">
        <f t="shared" si="32"/>
        <v>0</v>
      </c>
      <c r="G137" s="247">
        <f t="shared" si="32"/>
        <v>10000</v>
      </c>
      <c r="H137" s="101">
        <f t="shared" ref="H137:H197" si="33">F137/D137*100</f>
        <v>0</v>
      </c>
      <c r="I137" s="16">
        <f t="shared" ref="I137:I158" si="34">G137/D137*100</f>
        <v>100</v>
      </c>
      <c r="J137" s="16">
        <f>G137/E137*100</f>
        <v>100</v>
      </c>
      <c r="K137" s="27"/>
    </row>
    <row r="138" spans="1:12" ht="13.5" customHeight="1" x14ac:dyDescent="0.2">
      <c r="A138" s="540" t="s">
        <v>113</v>
      </c>
      <c r="B138" s="541"/>
      <c r="C138" s="542"/>
      <c r="D138" s="83">
        <f>D142</f>
        <v>10000</v>
      </c>
      <c r="E138" s="239">
        <f>E142</f>
        <v>10000</v>
      </c>
      <c r="F138" s="239">
        <f t="shared" si="32"/>
        <v>0</v>
      </c>
      <c r="G138" s="239">
        <f>G142</f>
        <v>10000</v>
      </c>
      <c r="H138" s="18">
        <f t="shared" si="33"/>
        <v>0</v>
      </c>
      <c r="I138" s="18">
        <f t="shared" si="34"/>
        <v>100</v>
      </c>
      <c r="J138" s="18">
        <f>G138/E138*100</f>
        <v>100</v>
      </c>
      <c r="K138" s="27"/>
    </row>
    <row r="139" spans="1:12" ht="13.5" customHeight="1" x14ac:dyDescent="0.2">
      <c r="A139" s="474" t="s">
        <v>211</v>
      </c>
      <c r="B139" s="475"/>
      <c r="C139" s="476"/>
      <c r="D139" s="84">
        <v>6422</v>
      </c>
      <c r="E139" s="240">
        <v>6422</v>
      </c>
      <c r="F139" s="240">
        <f>F142</f>
        <v>0</v>
      </c>
      <c r="G139" s="240">
        <v>6422</v>
      </c>
      <c r="H139" s="19">
        <f t="shared" si="33"/>
        <v>0</v>
      </c>
      <c r="I139" s="19">
        <f t="shared" si="34"/>
        <v>100</v>
      </c>
      <c r="J139" s="19">
        <f>G139/E139*100</f>
        <v>100</v>
      </c>
      <c r="K139" s="27"/>
    </row>
    <row r="140" spans="1:12" ht="13.5" customHeight="1" x14ac:dyDescent="0.2">
      <c r="A140" s="583" t="s">
        <v>255</v>
      </c>
      <c r="B140" s="526"/>
      <c r="C140" s="527"/>
      <c r="D140" s="84">
        <v>3578</v>
      </c>
      <c r="E140" s="240">
        <v>0</v>
      </c>
      <c r="F140" s="240">
        <v>0</v>
      </c>
      <c r="G140" s="240">
        <v>0</v>
      </c>
      <c r="H140" s="19">
        <f t="shared" si="33"/>
        <v>0</v>
      </c>
      <c r="I140" s="19">
        <f t="shared" si="34"/>
        <v>0</v>
      </c>
      <c r="J140" s="19">
        <v>0</v>
      </c>
      <c r="K140" s="27"/>
    </row>
    <row r="141" spans="1:12" ht="13.5" customHeight="1" x14ac:dyDescent="0.2">
      <c r="A141" s="515" t="s">
        <v>257</v>
      </c>
      <c r="B141" s="516"/>
      <c r="C141" s="517"/>
      <c r="D141" s="84">
        <v>0</v>
      </c>
      <c r="E141" s="240">
        <v>3578</v>
      </c>
      <c r="F141" s="240">
        <v>0</v>
      </c>
      <c r="G141" s="240">
        <v>3578</v>
      </c>
      <c r="H141" s="19">
        <v>0</v>
      </c>
      <c r="I141" s="19">
        <v>0</v>
      </c>
      <c r="J141" s="19">
        <v>0</v>
      </c>
      <c r="K141" s="27"/>
    </row>
    <row r="142" spans="1:12" ht="13.5" customHeight="1" x14ac:dyDescent="0.2">
      <c r="B142" s="134">
        <v>4</v>
      </c>
      <c r="C142" s="135" t="s">
        <v>105</v>
      </c>
      <c r="D142" s="80">
        <f t="shared" si="32"/>
        <v>10000</v>
      </c>
      <c r="E142" s="145">
        <f t="shared" si="32"/>
        <v>10000</v>
      </c>
      <c r="F142" s="145">
        <f t="shared" si="32"/>
        <v>0</v>
      </c>
      <c r="G142" s="145">
        <f t="shared" si="32"/>
        <v>10000</v>
      </c>
      <c r="H142" s="26">
        <f t="shared" si="33"/>
        <v>0</v>
      </c>
      <c r="I142" s="53">
        <f t="shared" si="34"/>
        <v>100</v>
      </c>
      <c r="J142" s="53">
        <f>G142/E142*100</f>
        <v>100</v>
      </c>
      <c r="K142" s="27"/>
    </row>
    <row r="143" spans="1:12" ht="13.5" customHeight="1" x14ac:dyDescent="0.2">
      <c r="B143" s="20">
        <v>42</v>
      </c>
      <c r="C143" s="32" t="s">
        <v>106</v>
      </c>
      <c r="D143" s="64">
        <f>SUM(D144:D144)</f>
        <v>10000</v>
      </c>
      <c r="E143" s="45">
        <f>SUM(E144:E144)</f>
        <v>10000</v>
      </c>
      <c r="F143" s="45">
        <f>SUM(F144:F144)</f>
        <v>0</v>
      </c>
      <c r="G143" s="45">
        <f>SUM(G144:G144)</f>
        <v>10000</v>
      </c>
      <c r="H143" s="26">
        <f t="shared" si="33"/>
        <v>0</v>
      </c>
      <c r="I143" s="53">
        <f t="shared" si="34"/>
        <v>100</v>
      </c>
      <c r="J143" s="53">
        <f>G143/E143*100</f>
        <v>100</v>
      </c>
      <c r="K143" s="27"/>
    </row>
    <row r="144" spans="1:12" ht="13.5" customHeight="1" x14ac:dyDescent="0.2">
      <c r="B144" s="23">
        <v>421</v>
      </c>
      <c r="C144" s="139" t="s">
        <v>112</v>
      </c>
      <c r="D144" s="85">
        <v>10000</v>
      </c>
      <c r="E144" s="241">
        <v>10000</v>
      </c>
      <c r="F144" s="241">
        <v>0</v>
      </c>
      <c r="G144" s="241">
        <v>10000</v>
      </c>
      <c r="H144" s="26">
        <f t="shared" si="33"/>
        <v>0</v>
      </c>
      <c r="I144" s="53">
        <f t="shared" si="34"/>
        <v>100</v>
      </c>
      <c r="J144" s="53">
        <f>G144/E144*100</f>
        <v>100</v>
      </c>
      <c r="K144" s="27"/>
    </row>
    <row r="145" spans="1:11" ht="13.5" customHeight="1" x14ac:dyDescent="0.2">
      <c r="A145" s="641" t="s">
        <v>301</v>
      </c>
      <c r="B145" s="641"/>
      <c r="C145" s="641"/>
      <c r="D145" s="82">
        <f t="shared" ref="D145:G145" si="35">D146</f>
        <v>0</v>
      </c>
      <c r="E145" s="247">
        <f t="shared" si="35"/>
        <v>2000</v>
      </c>
      <c r="F145" s="247">
        <f t="shared" si="35"/>
        <v>0</v>
      </c>
      <c r="G145" s="247">
        <f t="shared" si="35"/>
        <v>2000</v>
      </c>
      <c r="H145" s="16">
        <v>0</v>
      </c>
      <c r="I145" s="16">
        <v>0</v>
      </c>
      <c r="J145" s="16">
        <v>0</v>
      </c>
      <c r="K145" s="27"/>
    </row>
    <row r="146" spans="1:11" ht="13.5" customHeight="1" x14ac:dyDescent="0.2">
      <c r="A146" s="540" t="s">
        <v>113</v>
      </c>
      <c r="B146" s="541"/>
      <c r="C146" s="542"/>
      <c r="D146" s="83">
        <f>D150</f>
        <v>0</v>
      </c>
      <c r="E146" s="239">
        <f>E150</f>
        <v>2000</v>
      </c>
      <c r="F146" s="239">
        <f>F150</f>
        <v>0</v>
      </c>
      <c r="G146" s="239">
        <f>G150</f>
        <v>2000</v>
      </c>
      <c r="H146" s="18">
        <v>0</v>
      </c>
      <c r="I146" s="18">
        <v>0</v>
      </c>
      <c r="J146" s="18">
        <v>0</v>
      </c>
      <c r="K146" s="27"/>
    </row>
    <row r="147" spans="1:11" ht="13.5" customHeight="1" x14ac:dyDescent="0.2">
      <c r="A147" s="488" t="s">
        <v>281</v>
      </c>
      <c r="B147" s="489"/>
      <c r="C147" s="511"/>
      <c r="D147" s="84">
        <v>0</v>
      </c>
      <c r="E147" s="240">
        <v>0</v>
      </c>
      <c r="F147" s="240">
        <v>0</v>
      </c>
      <c r="G147" s="240">
        <v>0</v>
      </c>
      <c r="H147" s="19">
        <v>0</v>
      </c>
      <c r="I147" s="19">
        <v>0</v>
      </c>
      <c r="J147" s="19">
        <v>0</v>
      </c>
      <c r="K147" s="27"/>
    </row>
    <row r="148" spans="1:11" ht="13.5" customHeight="1" x14ac:dyDescent="0.2">
      <c r="A148" s="474" t="s">
        <v>213</v>
      </c>
      <c r="B148" s="475"/>
      <c r="C148" s="476"/>
      <c r="D148" s="84">
        <v>0</v>
      </c>
      <c r="E148" s="240">
        <v>0</v>
      </c>
      <c r="F148" s="240">
        <v>0</v>
      </c>
      <c r="G148" s="240">
        <v>0</v>
      </c>
      <c r="H148" s="19">
        <v>0</v>
      </c>
      <c r="I148" s="19">
        <v>0</v>
      </c>
      <c r="J148" s="19">
        <v>0</v>
      </c>
      <c r="K148" s="27"/>
    </row>
    <row r="149" spans="1:11" ht="13.5" customHeight="1" x14ac:dyDescent="0.2">
      <c r="A149" s="515" t="s">
        <v>257</v>
      </c>
      <c r="B149" s="516"/>
      <c r="C149" s="517"/>
      <c r="D149" s="84">
        <v>0</v>
      </c>
      <c r="E149" s="240">
        <v>2000</v>
      </c>
      <c r="F149" s="240">
        <v>0</v>
      </c>
      <c r="G149" s="240">
        <v>2000</v>
      </c>
      <c r="H149" s="19">
        <v>0</v>
      </c>
      <c r="I149" s="19">
        <v>0</v>
      </c>
      <c r="J149" s="19">
        <v>0</v>
      </c>
      <c r="K149" s="27"/>
    </row>
    <row r="150" spans="1:11" ht="13.5" customHeight="1" x14ac:dyDescent="0.2">
      <c r="B150" s="136">
        <v>3</v>
      </c>
      <c r="C150" s="135" t="s">
        <v>78</v>
      </c>
      <c r="D150" s="88">
        <f t="shared" ref="D150:G150" si="36">D151</f>
        <v>0</v>
      </c>
      <c r="E150" s="242">
        <f t="shared" si="36"/>
        <v>2000</v>
      </c>
      <c r="F150" s="242">
        <f t="shared" si="36"/>
        <v>0</v>
      </c>
      <c r="G150" s="242">
        <f t="shared" si="36"/>
        <v>2000</v>
      </c>
      <c r="H150" s="26">
        <v>0</v>
      </c>
      <c r="I150" s="53">
        <v>0</v>
      </c>
      <c r="J150" s="53">
        <v>0</v>
      </c>
      <c r="K150" s="27"/>
    </row>
    <row r="151" spans="1:11" ht="13.5" customHeight="1" x14ac:dyDescent="0.2">
      <c r="B151" s="67">
        <v>36</v>
      </c>
      <c r="C151" s="32" t="s">
        <v>120</v>
      </c>
      <c r="D151" s="64">
        <f>SUM(D152:D152)</f>
        <v>0</v>
      </c>
      <c r="E151" s="45">
        <f>SUM(E152:E152)</f>
        <v>2000</v>
      </c>
      <c r="F151" s="45">
        <f>SUM(F152:F152)</f>
        <v>0</v>
      </c>
      <c r="G151" s="45">
        <f>SUM(G152:G152)</f>
        <v>2000</v>
      </c>
      <c r="H151" s="26">
        <v>0</v>
      </c>
      <c r="I151" s="53">
        <v>0</v>
      </c>
      <c r="J151" s="53">
        <v>0</v>
      </c>
      <c r="K151" s="27"/>
    </row>
    <row r="152" spans="1:11" ht="13.5" customHeight="1" x14ac:dyDescent="0.2">
      <c r="B152" s="137">
        <v>366</v>
      </c>
      <c r="C152" s="139" t="s">
        <v>178</v>
      </c>
      <c r="D152" s="85">
        <v>0</v>
      </c>
      <c r="E152" s="241">
        <v>2000</v>
      </c>
      <c r="F152" s="241">
        <v>0</v>
      </c>
      <c r="G152" s="241">
        <v>2000</v>
      </c>
      <c r="H152" s="26">
        <v>0</v>
      </c>
      <c r="I152" s="53">
        <v>0</v>
      </c>
      <c r="J152" s="53">
        <v>0</v>
      </c>
      <c r="K152" s="27"/>
    </row>
    <row r="153" spans="1:11" s="54" customFormat="1" ht="19.5" customHeight="1" x14ac:dyDescent="0.2">
      <c r="A153" s="567" t="s">
        <v>216</v>
      </c>
      <c r="B153" s="568"/>
      <c r="C153" s="609"/>
      <c r="D153" s="69">
        <f>SUM(D154,D225,D271)</f>
        <v>1008250</v>
      </c>
      <c r="E153" s="165">
        <f>SUM(E154,E225,E271)</f>
        <v>1170950</v>
      </c>
      <c r="F153" s="165">
        <v>51500</v>
      </c>
      <c r="G153" s="165">
        <f>SUM(G154,G225,G271)</f>
        <v>959435</v>
      </c>
      <c r="H153" s="53"/>
      <c r="I153" s="53">
        <f t="shared" si="34"/>
        <v>95.158442846516238</v>
      </c>
      <c r="J153" s="53">
        <f t="shared" ref="J153:J157" si="37">G153/E153*100</f>
        <v>81.936461847218069</v>
      </c>
      <c r="K153" s="57"/>
    </row>
    <row r="154" spans="1:11" ht="21" customHeight="1" x14ac:dyDescent="0.2">
      <c r="A154" s="482" t="s">
        <v>114</v>
      </c>
      <c r="B154" s="483"/>
      <c r="C154" s="484"/>
      <c r="D154" s="121">
        <f>SUM(D155,D181,D189,D198,D205,D212,D218)</f>
        <v>137000</v>
      </c>
      <c r="E154" s="237">
        <f>SUM(E155,E166,E173,E181,E189,E198,E205,E212,E218)</f>
        <v>137000</v>
      </c>
      <c r="F154" s="237">
        <f>SUM(F155,F166,F173,F181,F189,F198,F205,F212,F218)</f>
        <v>-57825</v>
      </c>
      <c r="G154" s="237">
        <f>SUM(G155,G166,G173,G181,G189,G198,G205,G212,G218)</f>
        <v>79175</v>
      </c>
      <c r="H154" s="65">
        <f t="shared" si="33"/>
        <v>-42.208029197080293</v>
      </c>
      <c r="I154" s="65">
        <f t="shared" si="34"/>
        <v>57.791970802919714</v>
      </c>
      <c r="J154" s="65">
        <f t="shared" si="37"/>
        <v>57.791970802919714</v>
      </c>
      <c r="K154" s="123"/>
    </row>
    <row r="155" spans="1:11" ht="15.75" customHeight="1" x14ac:dyDescent="0.2">
      <c r="A155" s="485" t="s">
        <v>115</v>
      </c>
      <c r="B155" s="486"/>
      <c r="C155" s="487"/>
      <c r="D155" s="82">
        <f>D162</f>
        <v>35000</v>
      </c>
      <c r="E155" s="238">
        <f>E162</f>
        <v>33500</v>
      </c>
      <c r="F155" s="238">
        <f>F162</f>
        <v>6500</v>
      </c>
      <c r="G155" s="238">
        <f>G162</f>
        <v>40000</v>
      </c>
      <c r="H155" s="16">
        <f t="shared" si="33"/>
        <v>18.571428571428573</v>
      </c>
      <c r="I155" s="16">
        <f t="shared" si="34"/>
        <v>114.28571428571428</v>
      </c>
      <c r="J155" s="16">
        <f t="shared" si="37"/>
        <v>119.40298507462686</v>
      </c>
      <c r="K155" s="655"/>
    </row>
    <row r="156" spans="1:11" ht="13.5" customHeight="1" x14ac:dyDescent="0.2">
      <c r="A156" s="471" t="s">
        <v>113</v>
      </c>
      <c r="B156" s="472"/>
      <c r="C156" s="473"/>
      <c r="D156" s="83">
        <f>D162</f>
        <v>35000</v>
      </c>
      <c r="E156" s="239">
        <f>E162</f>
        <v>33500</v>
      </c>
      <c r="F156" s="239">
        <f>F162</f>
        <v>6500</v>
      </c>
      <c r="G156" s="239">
        <f>G162</f>
        <v>40000</v>
      </c>
      <c r="H156" s="18">
        <f t="shared" si="33"/>
        <v>18.571428571428573</v>
      </c>
      <c r="I156" s="18">
        <f t="shared" si="34"/>
        <v>114.28571428571428</v>
      </c>
      <c r="J156" s="18">
        <f t="shared" si="37"/>
        <v>119.40298507462686</v>
      </c>
      <c r="K156" s="123"/>
    </row>
    <row r="157" spans="1:11" ht="13.5" customHeight="1" x14ac:dyDescent="0.2">
      <c r="A157" s="474" t="s">
        <v>211</v>
      </c>
      <c r="B157" s="475"/>
      <c r="C157" s="476"/>
      <c r="D157" s="84">
        <v>8400</v>
      </c>
      <c r="E157" s="240">
        <v>6900</v>
      </c>
      <c r="F157" s="240">
        <v>-4400</v>
      </c>
      <c r="G157" s="240">
        <v>2500</v>
      </c>
      <c r="H157" s="19">
        <f t="shared" si="33"/>
        <v>-52.380952380952387</v>
      </c>
      <c r="I157" s="19">
        <f t="shared" si="34"/>
        <v>29.761904761904763</v>
      </c>
      <c r="J157" s="19">
        <f t="shared" si="37"/>
        <v>36.231884057971016</v>
      </c>
      <c r="K157" s="123"/>
    </row>
    <row r="158" spans="1:11" ht="13.5" customHeight="1" x14ac:dyDescent="0.2">
      <c r="A158" s="583" t="s">
        <v>255</v>
      </c>
      <c r="B158" s="526"/>
      <c r="C158" s="527"/>
      <c r="D158" s="84">
        <v>12000</v>
      </c>
      <c r="E158" s="240">
        <v>0</v>
      </c>
      <c r="F158" s="240">
        <v>0</v>
      </c>
      <c r="G158" s="240">
        <v>0</v>
      </c>
      <c r="H158" s="19">
        <f t="shared" si="33"/>
        <v>0</v>
      </c>
      <c r="I158" s="19">
        <f t="shared" si="34"/>
        <v>0</v>
      </c>
      <c r="J158" s="19">
        <v>0</v>
      </c>
      <c r="K158" s="123"/>
    </row>
    <row r="159" spans="1:11" ht="13.5" customHeight="1" x14ac:dyDescent="0.2">
      <c r="A159" s="515" t="s">
        <v>257</v>
      </c>
      <c r="B159" s="516"/>
      <c r="C159" s="517"/>
      <c r="D159" s="84">
        <v>0</v>
      </c>
      <c r="E159" s="240">
        <v>12000</v>
      </c>
      <c r="F159" s="240">
        <v>4000</v>
      </c>
      <c r="G159" s="240">
        <v>16000</v>
      </c>
      <c r="H159" s="19">
        <v>0</v>
      </c>
      <c r="I159" s="19">
        <v>0</v>
      </c>
      <c r="J159" s="19">
        <v>0</v>
      </c>
      <c r="K159" s="123"/>
    </row>
    <row r="160" spans="1:11" ht="13.5" customHeight="1" x14ac:dyDescent="0.2">
      <c r="A160" s="488" t="s">
        <v>266</v>
      </c>
      <c r="B160" s="489"/>
      <c r="C160" s="490"/>
      <c r="D160" s="84">
        <v>0</v>
      </c>
      <c r="E160" s="240">
        <v>0</v>
      </c>
      <c r="F160" s="240">
        <v>6900</v>
      </c>
      <c r="G160" s="240">
        <v>6900</v>
      </c>
      <c r="H160" s="19">
        <v>0</v>
      </c>
      <c r="I160" s="19">
        <v>0</v>
      </c>
      <c r="J160" s="19">
        <v>0</v>
      </c>
      <c r="K160" s="123"/>
    </row>
    <row r="161" spans="1:11" ht="13.5" customHeight="1" x14ac:dyDescent="0.2">
      <c r="A161" s="468" t="s">
        <v>217</v>
      </c>
      <c r="B161" s="468"/>
      <c r="C161" s="520"/>
      <c r="D161" s="84">
        <v>14600</v>
      </c>
      <c r="E161" s="240">
        <v>14600</v>
      </c>
      <c r="F161" s="240">
        <v>0</v>
      </c>
      <c r="G161" s="240">
        <v>14600</v>
      </c>
      <c r="H161" s="19">
        <f t="shared" si="33"/>
        <v>0</v>
      </c>
      <c r="I161" s="19">
        <f t="shared" ref="I161:I183" si="38">G161/D161*100</f>
        <v>100</v>
      </c>
      <c r="J161" s="19">
        <f t="shared" ref="J161:J199" si="39">G161/E161*100</f>
        <v>100</v>
      </c>
      <c r="K161" s="123"/>
    </row>
    <row r="162" spans="1:11" ht="13.5" customHeight="1" x14ac:dyDescent="0.2">
      <c r="B162" s="134">
        <v>3</v>
      </c>
      <c r="C162" s="135" t="s">
        <v>78</v>
      </c>
      <c r="D162" s="80">
        <f>D163</f>
        <v>35000</v>
      </c>
      <c r="E162" s="145">
        <f>E163</f>
        <v>33500</v>
      </c>
      <c r="F162" s="145">
        <f>F163</f>
        <v>6500</v>
      </c>
      <c r="G162" s="145">
        <f>G163</f>
        <v>40000</v>
      </c>
      <c r="H162" s="26">
        <f t="shared" si="33"/>
        <v>18.571428571428573</v>
      </c>
      <c r="I162" s="53">
        <f t="shared" si="38"/>
        <v>114.28571428571428</v>
      </c>
      <c r="J162" s="53">
        <f t="shared" si="39"/>
        <v>119.40298507462686</v>
      </c>
      <c r="K162" s="123"/>
    </row>
    <row r="163" spans="1:11" ht="13.5" customHeight="1" x14ac:dyDescent="0.2">
      <c r="B163" s="20">
        <v>32</v>
      </c>
      <c r="C163" s="32" t="s">
        <v>79</v>
      </c>
      <c r="D163" s="64">
        <f>SUM(D164,D165)</f>
        <v>35000</v>
      </c>
      <c r="E163" s="45">
        <f>SUM(E164,E165)</f>
        <v>33500</v>
      </c>
      <c r="F163" s="45">
        <f>SUM(F164,F165)</f>
        <v>6500</v>
      </c>
      <c r="G163" s="45">
        <f>SUM(G164,G165)</f>
        <v>40000</v>
      </c>
      <c r="H163" s="26">
        <f t="shared" si="33"/>
        <v>18.571428571428573</v>
      </c>
      <c r="I163" s="53">
        <f t="shared" si="38"/>
        <v>114.28571428571428</v>
      </c>
      <c r="J163" s="53">
        <f t="shared" si="39"/>
        <v>119.40298507462686</v>
      </c>
      <c r="K163" s="123"/>
    </row>
    <row r="164" spans="1:11" ht="13.5" customHeight="1" x14ac:dyDescent="0.2">
      <c r="B164" s="21">
        <v>323</v>
      </c>
      <c r="C164" s="34" t="s">
        <v>95</v>
      </c>
      <c r="D164" s="85">
        <v>30000</v>
      </c>
      <c r="E164" s="241">
        <v>29000</v>
      </c>
      <c r="F164" s="241">
        <v>4000</v>
      </c>
      <c r="G164" s="241">
        <v>33000</v>
      </c>
      <c r="H164" s="26">
        <f t="shared" si="33"/>
        <v>13.333333333333334</v>
      </c>
      <c r="I164" s="53">
        <f t="shared" si="38"/>
        <v>110.00000000000001</v>
      </c>
      <c r="J164" s="53">
        <f t="shared" si="39"/>
        <v>113.79310344827587</v>
      </c>
      <c r="K164" s="123"/>
    </row>
    <row r="165" spans="1:11" ht="13.5" customHeight="1" x14ac:dyDescent="0.2">
      <c r="B165" s="170">
        <v>322</v>
      </c>
      <c r="C165" s="139" t="s">
        <v>94</v>
      </c>
      <c r="D165" s="85">
        <v>5000</v>
      </c>
      <c r="E165" s="241">
        <v>4500</v>
      </c>
      <c r="F165" s="241">
        <v>2500</v>
      </c>
      <c r="G165" s="241">
        <v>7000</v>
      </c>
      <c r="H165" s="26">
        <f>F165/D165*100</f>
        <v>50</v>
      </c>
      <c r="I165" s="53">
        <f t="shared" si="38"/>
        <v>140</v>
      </c>
      <c r="J165" s="53">
        <f t="shared" si="39"/>
        <v>155.55555555555557</v>
      </c>
      <c r="K165" s="123"/>
    </row>
    <row r="166" spans="1:11" ht="13.5" customHeight="1" x14ac:dyDescent="0.2">
      <c r="A166" s="524" t="s">
        <v>314</v>
      </c>
      <c r="B166" s="486"/>
      <c r="C166" s="487"/>
      <c r="D166" s="82">
        <f>D167</f>
        <v>0</v>
      </c>
      <c r="E166" s="238">
        <f>E172</f>
        <v>1000</v>
      </c>
      <c r="F166" s="238">
        <f>F172</f>
        <v>0</v>
      </c>
      <c r="G166" s="238">
        <f>G172</f>
        <v>1000</v>
      </c>
      <c r="H166" s="16">
        <v>0</v>
      </c>
      <c r="I166" s="16">
        <v>0</v>
      </c>
      <c r="J166" s="16">
        <f t="shared" si="39"/>
        <v>100</v>
      </c>
      <c r="K166" s="655"/>
    </row>
    <row r="167" spans="1:11" ht="13.5" customHeight="1" x14ac:dyDescent="0.2">
      <c r="A167" s="471" t="s">
        <v>113</v>
      </c>
      <c r="B167" s="472"/>
      <c r="C167" s="473"/>
      <c r="D167" s="83">
        <f>D170</f>
        <v>0</v>
      </c>
      <c r="E167" s="239">
        <f>E172</f>
        <v>1000</v>
      </c>
      <c r="F167" s="239">
        <f>F172</f>
        <v>0</v>
      </c>
      <c r="G167" s="239">
        <f>G172</f>
        <v>1000</v>
      </c>
      <c r="H167" s="18">
        <v>0</v>
      </c>
      <c r="I167" s="18">
        <v>0</v>
      </c>
      <c r="J167" s="18">
        <f t="shared" si="39"/>
        <v>100</v>
      </c>
      <c r="K167" s="123"/>
    </row>
    <row r="168" spans="1:11" ht="13.5" customHeight="1" x14ac:dyDescent="0.2">
      <c r="A168" s="474" t="s">
        <v>211</v>
      </c>
      <c r="B168" s="475"/>
      <c r="C168" s="476"/>
      <c r="D168" s="84">
        <v>0</v>
      </c>
      <c r="E168" s="240">
        <v>1000</v>
      </c>
      <c r="F168" s="240">
        <v>0</v>
      </c>
      <c r="G168" s="240">
        <v>1000</v>
      </c>
      <c r="H168" s="19">
        <v>0</v>
      </c>
      <c r="I168" s="19">
        <v>0</v>
      </c>
      <c r="J168" s="19">
        <f t="shared" si="39"/>
        <v>100</v>
      </c>
      <c r="K168" s="123"/>
    </row>
    <row r="169" spans="1:11" ht="13.5" customHeight="1" x14ac:dyDescent="0.2">
      <c r="A169" s="525" t="s">
        <v>255</v>
      </c>
      <c r="B169" s="526"/>
      <c r="C169" s="527"/>
      <c r="D169" s="84">
        <v>0</v>
      </c>
      <c r="E169" s="240">
        <v>0</v>
      </c>
      <c r="F169" s="240">
        <v>0</v>
      </c>
      <c r="G169" s="240">
        <v>0</v>
      </c>
      <c r="H169" s="19">
        <v>0</v>
      </c>
      <c r="I169" s="19">
        <v>0</v>
      </c>
      <c r="J169" s="19">
        <v>0</v>
      </c>
      <c r="K169" s="123"/>
    </row>
    <row r="170" spans="1:11" ht="13.5" customHeight="1" x14ac:dyDescent="0.2">
      <c r="A170" s="187"/>
      <c r="B170" s="349">
        <v>3</v>
      </c>
      <c r="C170" s="155" t="s">
        <v>78</v>
      </c>
      <c r="D170" s="348">
        <f>D171</f>
        <v>0</v>
      </c>
      <c r="E170" s="348">
        <f>E171</f>
        <v>1000</v>
      </c>
      <c r="F170" s="348">
        <f>F171</f>
        <v>0</v>
      </c>
      <c r="G170" s="348">
        <f>G171</f>
        <v>1000</v>
      </c>
      <c r="H170" s="26">
        <v>0</v>
      </c>
      <c r="I170" s="53">
        <v>0</v>
      </c>
      <c r="J170" s="53">
        <f t="shared" si="39"/>
        <v>100</v>
      </c>
      <c r="K170" s="123"/>
    </row>
    <row r="171" spans="1:11" ht="13.5" customHeight="1" x14ac:dyDescent="0.2">
      <c r="A171" s="187"/>
      <c r="B171" s="350">
        <v>32</v>
      </c>
      <c r="C171" s="155" t="s">
        <v>79</v>
      </c>
      <c r="D171" s="348">
        <f>SUM(D172)</f>
        <v>0</v>
      </c>
      <c r="E171" s="348">
        <f>SUM(E172)</f>
        <v>1000</v>
      </c>
      <c r="F171" s="348">
        <f>SUM(F172)</f>
        <v>0</v>
      </c>
      <c r="G171" s="348">
        <f>SUM(G172)</f>
        <v>1000</v>
      </c>
      <c r="H171" s="26">
        <v>0</v>
      </c>
      <c r="I171" s="53">
        <v>0</v>
      </c>
      <c r="J171" s="53">
        <f t="shared" si="39"/>
        <v>100</v>
      </c>
      <c r="K171" s="123"/>
    </row>
    <row r="172" spans="1:11" ht="13.5" customHeight="1" x14ac:dyDescent="0.2">
      <c r="A172" s="187"/>
      <c r="B172" s="352">
        <v>323</v>
      </c>
      <c r="C172" s="153" t="s">
        <v>95</v>
      </c>
      <c r="D172" s="348">
        <v>0</v>
      </c>
      <c r="E172" s="241">
        <v>1000</v>
      </c>
      <c r="F172" s="241">
        <v>0</v>
      </c>
      <c r="G172" s="241">
        <v>1000</v>
      </c>
      <c r="H172" s="26">
        <v>0</v>
      </c>
      <c r="I172" s="53">
        <v>0</v>
      </c>
      <c r="J172" s="53">
        <f t="shared" si="39"/>
        <v>100</v>
      </c>
      <c r="K172" s="123"/>
    </row>
    <row r="173" spans="1:11" ht="26.25" customHeight="1" x14ac:dyDescent="0.2">
      <c r="A173" s="528" t="s">
        <v>315</v>
      </c>
      <c r="B173" s="529"/>
      <c r="C173" s="530"/>
      <c r="D173" s="82">
        <f>D180</f>
        <v>0</v>
      </c>
      <c r="E173" s="247">
        <f>E174</f>
        <v>500</v>
      </c>
      <c r="F173" s="247">
        <f>F180</f>
        <v>0</v>
      </c>
      <c r="G173" s="247">
        <f>G174</f>
        <v>500</v>
      </c>
      <c r="H173" s="101">
        <v>0</v>
      </c>
      <c r="I173" s="101">
        <v>0</v>
      </c>
      <c r="J173" s="101">
        <f t="shared" si="39"/>
        <v>100</v>
      </c>
      <c r="K173" s="123"/>
    </row>
    <row r="174" spans="1:11" ht="13.5" customHeight="1" x14ac:dyDescent="0.2">
      <c r="A174" s="471" t="s">
        <v>113</v>
      </c>
      <c r="B174" s="472"/>
      <c r="C174" s="473"/>
      <c r="D174" s="83">
        <f>D180</f>
        <v>0</v>
      </c>
      <c r="E174" s="239">
        <f>E177</f>
        <v>500</v>
      </c>
      <c r="F174" s="239">
        <f>F180</f>
        <v>0</v>
      </c>
      <c r="G174" s="239">
        <f>G177</f>
        <v>500</v>
      </c>
      <c r="H174" s="18">
        <v>0</v>
      </c>
      <c r="I174" s="18">
        <v>0</v>
      </c>
      <c r="J174" s="18">
        <f t="shared" si="39"/>
        <v>100</v>
      </c>
      <c r="K174" s="123"/>
    </row>
    <row r="175" spans="1:11" ht="13.5" customHeight="1" x14ac:dyDescent="0.2">
      <c r="A175" s="474" t="s">
        <v>211</v>
      </c>
      <c r="B175" s="475"/>
      <c r="C175" s="476"/>
      <c r="D175" s="84">
        <v>0</v>
      </c>
      <c r="E175" s="240">
        <v>500</v>
      </c>
      <c r="F175" s="240">
        <v>0</v>
      </c>
      <c r="G175" s="240">
        <v>500</v>
      </c>
      <c r="H175" s="19">
        <v>0</v>
      </c>
      <c r="I175" s="19">
        <v>0</v>
      </c>
      <c r="J175" s="19">
        <f t="shared" si="39"/>
        <v>100</v>
      </c>
      <c r="K175" s="123"/>
    </row>
    <row r="176" spans="1:11" ht="13.5" customHeight="1" x14ac:dyDescent="0.2">
      <c r="A176" s="525" t="s">
        <v>255</v>
      </c>
      <c r="B176" s="526"/>
      <c r="C176" s="527"/>
      <c r="D176" s="84">
        <v>0</v>
      </c>
      <c r="E176" s="240">
        <v>0</v>
      </c>
      <c r="F176" s="240">
        <v>0</v>
      </c>
      <c r="G176" s="240">
        <v>0</v>
      </c>
      <c r="H176" s="19">
        <v>0</v>
      </c>
      <c r="I176" s="19">
        <v>0</v>
      </c>
      <c r="J176" s="19">
        <v>0</v>
      </c>
      <c r="K176" s="123"/>
    </row>
    <row r="177" spans="1:11" ht="13.5" customHeight="1" x14ac:dyDescent="0.2">
      <c r="A177" s="353"/>
      <c r="B177" s="349">
        <v>3</v>
      </c>
      <c r="C177" s="155" t="s">
        <v>78</v>
      </c>
      <c r="D177" s="348">
        <f>D178</f>
        <v>0</v>
      </c>
      <c r="E177" s="348">
        <f>E178</f>
        <v>500</v>
      </c>
      <c r="F177" s="348">
        <f>F178</f>
        <v>0</v>
      </c>
      <c r="G177" s="348">
        <f>G178</f>
        <v>500</v>
      </c>
      <c r="H177" s="26">
        <v>0</v>
      </c>
      <c r="I177" s="53">
        <v>0</v>
      </c>
      <c r="J177" s="53">
        <f t="shared" si="39"/>
        <v>100</v>
      </c>
      <c r="K177" s="123"/>
    </row>
    <row r="178" spans="1:11" ht="13.5" customHeight="1" x14ac:dyDescent="0.2">
      <c r="A178" s="353"/>
      <c r="B178" s="350">
        <v>32</v>
      </c>
      <c r="C178" s="155" t="s">
        <v>79</v>
      </c>
      <c r="D178" s="348">
        <f>SUM(D179,D180)</f>
        <v>0</v>
      </c>
      <c r="E178" s="348">
        <f>SUM(E179,E180)</f>
        <v>500</v>
      </c>
      <c r="F178" s="348">
        <f>SUM(F179,F180)</f>
        <v>0</v>
      </c>
      <c r="G178" s="348">
        <f>SUM(G179,G180)</f>
        <v>500</v>
      </c>
      <c r="H178" s="26">
        <v>0</v>
      </c>
      <c r="I178" s="53">
        <v>0</v>
      </c>
      <c r="J178" s="53">
        <f t="shared" si="39"/>
        <v>100</v>
      </c>
      <c r="K178" s="123"/>
    </row>
    <row r="179" spans="1:11" ht="13.5" customHeight="1" x14ac:dyDescent="0.2">
      <c r="A179" s="353"/>
      <c r="B179" s="351">
        <v>322</v>
      </c>
      <c r="C179" s="153" t="s">
        <v>94</v>
      </c>
      <c r="D179" s="348">
        <v>0</v>
      </c>
      <c r="E179" s="241">
        <v>250</v>
      </c>
      <c r="F179" s="241">
        <v>0</v>
      </c>
      <c r="G179" s="241">
        <v>250</v>
      </c>
      <c r="H179" s="26">
        <v>0</v>
      </c>
      <c r="I179" s="53">
        <v>0</v>
      </c>
      <c r="J179" s="53">
        <f t="shared" si="39"/>
        <v>100</v>
      </c>
      <c r="K179" s="123"/>
    </row>
    <row r="180" spans="1:11" ht="13.5" customHeight="1" x14ac:dyDescent="0.2">
      <c r="A180" s="353"/>
      <c r="B180" s="352">
        <v>323</v>
      </c>
      <c r="C180" s="153" t="s">
        <v>95</v>
      </c>
      <c r="D180" s="348">
        <v>0</v>
      </c>
      <c r="E180" s="241">
        <v>250</v>
      </c>
      <c r="F180" s="241">
        <v>0</v>
      </c>
      <c r="G180" s="241">
        <v>250</v>
      </c>
      <c r="H180" s="26">
        <v>0</v>
      </c>
      <c r="I180" s="53">
        <v>0</v>
      </c>
      <c r="J180" s="53">
        <f t="shared" si="39"/>
        <v>100</v>
      </c>
      <c r="K180" s="123"/>
    </row>
    <row r="181" spans="1:11" ht="16.5" customHeight="1" x14ac:dyDescent="0.2">
      <c r="A181" s="608" t="s">
        <v>316</v>
      </c>
      <c r="B181" s="477"/>
      <c r="C181" s="477"/>
      <c r="D181" s="82">
        <f t="shared" ref="D181:G182" si="40">D182</f>
        <v>30000</v>
      </c>
      <c r="E181" s="238">
        <f t="shared" si="40"/>
        <v>30000</v>
      </c>
      <c r="F181" s="238">
        <f t="shared" si="40"/>
        <v>-20000</v>
      </c>
      <c r="G181" s="238">
        <f t="shared" si="40"/>
        <v>10000</v>
      </c>
      <c r="H181" s="16">
        <f t="shared" si="33"/>
        <v>-66.666666666666657</v>
      </c>
      <c r="I181" s="16">
        <f t="shared" si="38"/>
        <v>33.333333333333329</v>
      </c>
      <c r="J181" s="16">
        <f t="shared" si="39"/>
        <v>33.333333333333329</v>
      </c>
      <c r="K181" s="655"/>
    </row>
    <row r="182" spans="1:11" s="130" customFormat="1" ht="16.5" customHeight="1" x14ac:dyDescent="0.2">
      <c r="A182" s="531" t="s">
        <v>101</v>
      </c>
      <c r="B182" s="531"/>
      <c r="C182" s="531"/>
      <c r="D182" s="83">
        <f t="shared" si="40"/>
        <v>30000</v>
      </c>
      <c r="E182" s="254">
        <f t="shared" si="40"/>
        <v>30000</v>
      </c>
      <c r="F182" s="254">
        <f>F185</f>
        <v>-20000</v>
      </c>
      <c r="G182" s="254">
        <f>G185</f>
        <v>10000</v>
      </c>
      <c r="H182" s="128">
        <f t="shared" si="33"/>
        <v>-66.666666666666657</v>
      </c>
      <c r="I182" s="18">
        <f t="shared" si="38"/>
        <v>33.333333333333329</v>
      </c>
      <c r="J182" s="18">
        <f t="shared" si="39"/>
        <v>33.333333333333329</v>
      </c>
      <c r="K182" s="129"/>
    </row>
    <row r="183" spans="1:11" ht="13.5" customHeight="1" x14ac:dyDescent="0.2">
      <c r="A183" s="479" t="s">
        <v>211</v>
      </c>
      <c r="B183" s="479"/>
      <c r="C183" s="479"/>
      <c r="D183" s="84">
        <f>D185</f>
        <v>30000</v>
      </c>
      <c r="E183" s="240">
        <f>E185</f>
        <v>30000</v>
      </c>
      <c r="F183" s="240">
        <v>-29050</v>
      </c>
      <c r="G183" s="240">
        <v>950</v>
      </c>
      <c r="H183" s="19">
        <f>F183/D183*100</f>
        <v>-96.833333333333343</v>
      </c>
      <c r="I183" s="19">
        <f t="shared" si="38"/>
        <v>3.166666666666667</v>
      </c>
      <c r="J183" s="19">
        <f t="shared" si="39"/>
        <v>3.166666666666667</v>
      </c>
      <c r="K183" s="123"/>
    </row>
    <row r="184" spans="1:11" ht="13.5" customHeight="1" x14ac:dyDescent="0.2">
      <c r="A184" s="488" t="s">
        <v>266</v>
      </c>
      <c r="B184" s="489"/>
      <c r="C184" s="490"/>
      <c r="D184" s="84">
        <v>0</v>
      </c>
      <c r="E184" s="240">
        <v>0</v>
      </c>
      <c r="F184" s="240">
        <v>9050</v>
      </c>
      <c r="G184" s="240">
        <v>9050</v>
      </c>
      <c r="H184" s="19">
        <v>0</v>
      </c>
      <c r="I184" s="19">
        <v>0</v>
      </c>
      <c r="J184" s="19">
        <v>0</v>
      </c>
      <c r="K184" s="123"/>
    </row>
    <row r="185" spans="1:11" ht="13.5" customHeight="1" x14ac:dyDescent="0.2">
      <c r="B185" s="134">
        <v>3</v>
      </c>
      <c r="C185" s="135" t="s">
        <v>78</v>
      </c>
      <c r="D185" s="80">
        <f>D186</f>
        <v>30000</v>
      </c>
      <c r="E185" s="145">
        <f>E186</f>
        <v>30000</v>
      </c>
      <c r="F185" s="145">
        <f>F186</f>
        <v>-20000</v>
      </c>
      <c r="G185" s="145">
        <f>G186</f>
        <v>10000</v>
      </c>
      <c r="H185" s="26">
        <f t="shared" si="33"/>
        <v>-66.666666666666657</v>
      </c>
      <c r="I185" s="53">
        <f t="shared" ref="I185:I190" si="41">G185/D185*100</f>
        <v>33.333333333333329</v>
      </c>
      <c r="J185" s="53">
        <f t="shared" si="39"/>
        <v>33.333333333333329</v>
      </c>
      <c r="K185" s="123"/>
    </row>
    <row r="186" spans="1:11" ht="13.5" customHeight="1" x14ac:dyDescent="0.2">
      <c r="B186" s="20">
        <v>32</v>
      </c>
      <c r="C186" s="32" t="s">
        <v>79</v>
      </c>
      <c r="D186" s="64">
        <f>SUM(D187,D188)</f>
        <v>30000</v>
      </c>
      <c r="E186" s="45">
        <f>SUM(E187,E188)</f>
        <v>30000</v>
      </c>
      <c r="F186" s="45">
        <f>SUM(F187,F188)</f>
        <v>-20000</v>
      </c>
      <c r="G186" s="45">
        <f>SUM(G187,G188)</f>
        <v>10000</v>
      </c>
      <c r="H186" s="26">
        <f t="shared" si="33"/>
        <v>-66.666666666666657</v>
      </c>
      <c r="I186" s="53">
        <f t="shared" si="41"/>
        <v>33.333333333333329</v>
      </c>
      <c r="J186" s="53">
        <f t="shared" si="39"/>
        <v>33.333333333333329</v>
      </c>
      <c r="K186" s="123"/>
    </row>
    <row r="187" spans="1:11" ht="13.5" customHeight="1" x14ac:dyDescent="0.2">
      <c r="B187" s="21">
        <v>323</v>
      </c>
      <c r="C187" s="34" t="s">
        <v>95</v>
      </c>
      <c r="D187" s="85">
        <v>28000</v>
      </c>
      <c r="E187" s="241">
        <v>28000</v>
      </c>
      <c r="F187" s="241">
        <v>-18000</v>
      </c>
      <c r="G187" s="241">
        <v>10000</v>
      </c>
      <c r="H187" s="26">
        <f t="shared" si="33"/>
        <v>-64.285714285714292</v>
      </c>
      <c r="I187" s="53">
        <f t="shared" si="41"/>
        <v>35.714285714285715</v>
      </c>
      <c r="J187" s="53">
        <f t="shared" si="39"/>
        <v>35.714285714285715</v>
      </c>
      <c r="K187" s="123"/>
    </row>
    <row r="188" spans="1:11" ht="13.5" customHeight="1" x14ac:dyDescent="0.2">
      <c r="B188" s="170">
        <v>322</v>
      </c>
      <c r="C188" s="139" t="s">
        <v>94</v>
      </c>
      <c r="D188" s="85">
        <v>2000</v>
      </c>
      <c r="E188" s="241">
        <v>2000</v>
      </c>
      <c r="F188" s="241">
        <v>-2000</v>
      </c>
      <c r="G188" s="241">
        <v>0</v>
      </c>
      <c r="H188" s="26">
        <f t="shared" si="33"/>
        <v>-100</v>
      </c>
      <c r="I188" s="53">
        <f t="shared" si="41"/>
        <v>0</v>
      </c>
      <c r="J188" s="53">
        <f t="shared" si="39"/>
        <v>0</v>
      </c>
      <c r="K188" s="123"/>
    </row>
    <row r="189" spans="1:11" ht="13.5" customHeight="1" x14ac:dyDescent="0.2">
      <c r="A189" s="535" t="s">
        <v>317</v>
      </c>
      <c r="B189" s="535"/>
      <c r="C189" s="535"/>
      <c r="D189" s="82">
        <f>D190</f>
        <v>12000</v>
      </c>
      <c r="E189" s="238">
        <f>E190</f>
        <v>12000</v>
      </c>
      <c r="F189" s="238">
        <f>F190</f>
        <v>0</v>
      </c>
      <c r="G189" s="238">
        <f>G190</f>
        <v>12000</v>
      </c>
      <c r="H189" s="16">
        <f t="shared" si="33"/>
        <v>0</v>
      </c>
      <c r="I189" s="16">
        <f t="shared" si="41"/>
        <v>100</v>
      </c>
      <c r="J189" s="16">
        <f t="shared" si="39"/>
        <v>100</v>
      </c>
      <c r="K189" s="655"/>
    </row>
    <row r="190" spans="1:11" ht="13.5" customHeight="1" x14ac:dyDescent="0.2">
      <c r="A190" s="536" t="s">
        <v>113</v>
      </c>
      <c r="B190" s="536"/>
      <c r="C190" s="536"/>
      <c r="D190" s="83">
        <f>D194</f>
        <v>12000</v>
      </c>
      <c r="E190" s="239">
        <f>E194</f>
        <v>12000</v>
      </c>
      <c r="F190" s="239">
        <f>F194</f>
        <v>0</v>
      </c>
      <c r="G190" s="239">
        <f>G194</f>
        <v>12000</v>
      </c>
      <c r="H190" s="18">
        <f t="shared" si="33"/>
        <v>0</v>
      </c>
      <c r="I190" s="18">
        <f t="shared" si="41"/>
        <v>100</v>
      </c>
      <c r="J190" s="18">
        <f t="shared" si="39"/>
        <v>100</v>
      </c>
      <c r="K190" s="123"/>
    </row>
    <row r="191" spans="1:11" ht="13.5" customHeight="1" x14ac:dyDescent="0.2">
      <c r="A191" s="605" t="s">
        <v>298</v>
      </c>
      <c r="B191" s="605"/>
      <c r="C191" s="605"/>
      <c r="D191" s="84">
        <v>0</v>
      </c>
      <c r="E191" s="240">
        <v>0</v>
      </c>
      <c r="F191" s="240">
        <v>0</v>
      </c>
      <c r="G191" s="240">
        <v>0</v>
      </c>
      <c r="H191" s="19">
        <v>0</v>
      </c>
      <c r="I191" s="19">
        <v>0</v>
      </c>
      <c r="J191" s="19">
        <v>0</v>
      </c>
      <c r="K191" s="123"/>
    </row>
    <row r="192" spans="1:11" ht="13.5" customHeight="1" x14ac:dyDescent="0.2">
      <c r="A192" s="479" t="s">
        <v>211</v>
      </c>
      <c r="B192" s="479"/>
      <c r="C192" s="479"/>
      <c r="D192" s="84">
        <v>12000</v>
      </c>
      <c r="E192" s="240">
        <v>12000</v>
      </c>
      <c r="F192" s="240">
        <v>0</v>
      </c>
      <c r="G192" s="240">
        <v>12000</v>
      </c>
      <c r="H192" s="19">
        <f t="shared" si="33"/>
        <v>0</v>
      </c>
      <c r="I192" s="19">
        <f>G192/D192*100</f>
        <v>100</v>
      </c>
      <c r="J192" s="19">
        <f t="shared" si="39"/>
        <v>100</v>
      </c>
      <c r="K192" s="123"/>
    </row>
    <row r="193" spans="1:12" ht="13.5" customHeight="1" x14ac:dyDescent="0.2">
      <c r="A193" s="518" t="s">
        <v>248</v>
      </c>
      <c r="B193" s="518"/>
      <c r="C193" s="518"/>
      <c r="D193" s="84">
        <v>0</v>
      </c>
      <c r="E193" s="240">
        <v>0</v>
      </c>
      <c r="F193" s="240">
        <v>0</v>
      </c>
      <c r="G193" s="240">
        <v>0</v>
      </c>
      <c r="H193" s="19">
        <v>0</v>
      </c>
      <c r="I193" s="19">
        <v>0</v>
      </c>
      <c r="J193" s="19">
        <v>0</v>
      </c>
      <c r="K193" s="123"/>
    </row>
    <row r="194" spans="1:12" ht="13.5" customHeight="1" x14ac:dyDescent="0.2">
      <c r="B194" s="134">
        <v>3</v>
      </c>
      <c r="C194" s="135" t="s">
        <v>78</v>
      </c>
      <c r="D194" s="88">
        <f>D195</f>
        <v>12000</v>
      </c>
      <c r="E194" s="242">
        <f>E195</f>
        <v>12000</v>
      </c>
      <c r="F194" s="242">
        <f>F195</f>
        <v>0</v>
      </c>
      <c r="G194" s="242">
        <f>G195</f>
        <v>12000</v>
      </c>
      <c r="H194" s="26">
        <f t="shared" si="33"/>
        <v>0</v>
      </c>
      <c r="I194" s="53">
        <f t="shared" ref="I194:J209" si="42">G194/D194*100</f>
        <v>100</v>
      </c>
      <c r="J194" s="53">
        <f t="shared" si="39"/>
        <v>100</v>
      </c>
      <c r="K194" s="123"/>
    </row>
    <row r="195" spans="1:12" ht="13.5" customHeight="1" x14ac:dyDescent="0.2">
      <c r="B195" s="20">
        <v>32</v>
      </c>
      <c r="C195" s="32" t="s">
        <v>79</v>
      </c>
      <c r="D195" s="88">
        <f>SUM(D196,D197)</f>
        <v>12000</v>
      </c>
      <c r="E195" s="242">
        <f>SUM(E196,E197)</f>
        <v>12000</v>
      </c>
      <c r="F195" s="242">
        <f>SUM(F196,F197)</f>
        <v>0</v>
      </c>
      <c r="G195" s="242">
        <f>SUM(G196,G197)</f>
        <v>12000</v>
      </c>
      <c r="H195" s="26">
        <f t="shared" si="33"/>
        <v>0</v>
      </c>
      <c r="I195" s="53">
        <f t="shared" si="42"/>
        <v>100</v>
      </c>
      <c r="J195" s="53">
        <f t="shared" si="39"/>
        <v>100</v>
      </c>
      <c r="K195" s="123"/>
      <c r="L195" s="27"/>
    </row>
    <row r="196" spans="1:12" ht="13.5" customHeight="1" x14ac:dyDescent="0.2">
      <c r="B196" s="21">
        <v>322</v>
      </c>
      <c r="C196" s="34" t="s">
        <v>94</v>
      </c>
      <c r="D196" s="85">
        <v>11000</v>
      </c>
      <c r="E196" s="241">
        <v>11000</v>
      </c>
      <c r="F196" s="241">
        <v>-3000</v>
      </c>
      <c r="G196" s="241">
        <v>8000</v>
      </c>
      <c r="H196" s="26">
        <f t="shared" si="33"/>
        <v>-27.27272727272727</v>
      </c>
      <c r="I196" s="53">
        <f t="shared" si="42"/>
        <v>72.727272727272734</v>
      </c>
      <c r="J196" s="53">
        <f t="shared" si="39"/>
        <v>72.727272727272734</v>
      </c>
      <c r="K196" s="123"/>
    </row>
    <row r="197" spans="1:12" ht="13.5" customHeight="1" x14ac:dyDescent="0.2">
      <c r="B197" s="23">
        <v>323</v>
      </c>
      <c r="C197" s="139" t="s">
        <v>95</v>
      </c>
      <c r="D197" s="85">
        <v>1000</v>
      </c>
      <c r="E197" s="241">
        <v>1000</v>
      </c>
      <c r="F197" s="241">
        <v>3000</v>
      </c>
      <c r="G197" s="241">
        <v>4000</v>
      </c>
      <c r="H197" s="26">
        <f t="shared" si="33"/>
        <v>300</v>
      </c>
      <c r="I197" s="53">
        <f t="shared" si="42"/>
        <v>400</v>
      </c>
      <c r="J197" s="53">
        <f t="shared" si="39"/>
        <v>400</v>
      </c>
      <c r="K197" s="123"/>
    </row>
    <row r="198" spans="1:12" ht="13.5" customHeight="1" x14ac:dyDescent="0.2">
      <c r="A198" s="532" t="s">
        <v>396</v>
      </c>
      <c r="B198" s="543"/>
      <c r="C198" s="543"/>
      <c r="D198" s="117">
        <f>D201</f>
        <v>40000</v>
      </c>
      <c r="E198" s="238">
        <f>E201</f>
        <v>40000</v>
      </c>
      <c r="F198" s="238">
        <f>F201</f>
        <v>-36400</v>
      </c>
      <c r="G198" s="238">
        <f>G201</f>
        <v>3600</v>
      </c>
      <c r="H198" s="16">
        <f t="shared" ref="H198:H199" si="43">F198/D198*100</f>
        <v>-91</v>
      </c>
      <c r="I198" s="16">
        <f t="shared" si="42"/>
        <v>9</v>
      </c>
      <c r="J198" s="16">
        <f t="shared" si="39"/>
        <v>9</v>
      </c>
      <c r="K198" s="656"/>
    </row>
    <row r="199" spans="1:12" ht="13.5" customHeight="1" x14ac:dyDescent="0.2">
      <c r="A199" s="536" t="s">
        <v>113</v>
      </c>
      <c r="B199" s="536"/>
      <c r="C199" s="536"/>
      <c r="D199" s="118">
        <f>D202</f>
        <v>40000</v>
      </c>
      <c r="E199" s="239">
        <f t="shared" ref="D199:G201" si="44">E200</f>
        <v>40000</v>
      </c>
      <c r="F199" s="239">
        <f t="shared" si="44"/>
        <v>-36400</v>
      </c>
      <c r="G199" s="239">
        <f t="shared" si="44"/>
        <v>3600</v>
      </c>
      <c r="H199" s="18">
        <f t="shared" si="43"/>
        <v>-91</v>
      </c>
      <c r="I199" s="18">
        <f t="shared" si="42"/>
        <v>9</v>
      </c>
      <c r="J199" s="18">
        <f t="shared" si="39"/>
        <v>9</v>
      </c>
      <c r="K199" s="146"/>
    </row>
    <row r="200" spans="1:12" ht="13.5" customHeight="1" x14ac:dyDescent="0.2">
      <c r="A200" s="479" t="s">
        <v>211</v>
      </c>
      <c r="B200" s="479"/>
      <c r="C200" s="479"/>
      <c r="D200" s="119">
        <f t="shared" si="44"/>
        <v>40000</v>
      </c>
      <c r="E200" s="240">
        <f t="shared" si="44"/>
        <v>40000</v>
      </c>
      <c r="F200" s="240">
        <f t="shared" si="44"/>
        <v>-36400</v>
      </c>
      <c r="G200" s="240">
        <f t="shared" si="44"/>
        <v>3600</v>
      </c>
      <c r="H200" s="19">
        <f t="shared" ref="H200" si="45">F200/D200*100</f>
        <v>-91</v>
      </c>
      <c r="I200" s="19">
        <f t="shared" si="42"/>
        <v>9</v>
      </c>
      <c r="J200" s="19">
        <f t="shared" si="42"/>
        <v>-0.22750000000000001</v>
      </c>
      <c r="K200" s="146"/>
    </row>
    <row r="201" spans="1:12" ht="13.5" customHeight="1" x14ac:dyDescent="0.2">
      <c r="B201" s="134">
        <v>3</v>
      </c>
      <c r="C201" s="135" t="s">
        <v>78</v>
      </c>
      <c r="D201" s="55">
        <f t="shared" si="44"/>
        <v>40000</v>
      </c>
      <c r="E201" s="145">
        <f t="shared" si="44"/>
        <v>40000</v>
      </c>
      <c r="F201" s="145">
        <f t="shared" si="44"/>
        <v>-36400</v>
      </c>
      <c r="G201" s="145">
        <f t="shared" si="44"/>
        <v>3600</v>
      </c>
      <c r="H201" s="53">
        <f t="shared" ref="H201:H207" si="46">F201/D201*100</f>
        <v>-91</v>
      </c>
      <c r="I201" s="53">
        <f t="shared" si="42"/>
        <v>9</v>
      </c>
      <c r="J201" s="53">
        <f t="shared" ref="J201:J209" si="47">G201/E201*100</f>
        <v>9</v>
      </c>
      <c r="K201" s="146"/>
    </row>
    <row r="202" spans="1:12" ht="13.5" customHeight="1" x14ac:dyDescent="0.2">
      <c r="B202" s="20">
        <v>32</v>
      </c>
      <c r="C202" s="32" t="s">
        <v>79</v>
      </c>
      <c r="D202" s="120">
        <f>SUM(D203,D204)</f>
        <v>40000</v>
      </c>
      <c r="E202" s="45">
        <f>SUM(E203,E204)</f>
        <v>40000</v>
      </c>
      <c r="F202" s="45">
        <f>SUM(F203,F204)</f>
        <v>-36400</v>
      </c>
      <c r="G202" s="45">
        <f>SUM(G203,G204)</f>
        <v>3600</v>
      </c>
      <c r="H202" s="53">
        <f t="shared" si="46"/>
        <v>-91</v>
      </c>
      <c r="I202" s="53">
        <f t="shared" si="42"/>
        <v>9</v>
      </c>
      <c r="J202" s="53">
        <f t="shared" si="47"/>
        <v>9</v>
      </c>
      <c r="K202" s="146"/>
    </row>
    <row r="203" spans="1:12" ht="13.5" customHeight="1" x14ac:dyDescent="0.2">
      <c r="B203" s="21">
        <v>323</v>
      </c>
      <c r="C203" s="34" t="s">
        <v>95</v>
      </c>
      <c r="D203" s="90">
        <v>35500</v>
      </c>
      <c r="E203" s="255">
        <v>35500</v>
      </c>
      <c r="F203" s="255">
        <v>-32050</v>
      </c>
      <c r="G203" s="255">
        <v>3450</v>
      </c>
      <c r="H203" s="26">
        <f t="shared" si="46"/>
        <v>-90.281690140845072</v>
      </c>
      <c r="I203" s="53">
        <f t="shared" si="42"/>
        <v>9.71830985915493</v>
      </c>
      <c r="J203" s="53">
        <f t="shared" si="47"/>
        <v>9.71830985915493</v>
      </c>
      <c r="K203" s="146"/>
    </row>
    <row r="204" spans="1:12" ht="13.5" customHeight="1" x14ac:dyDescent="0.2">
      <c r="B204" s="170">
        <v>322</v>
      </c>
      <c r="C204" s="139" t="s">
        <v>94</v>
      </c>
      <c r="D204" s="90">
        <v>4500</v>
      </c>
      <c r="E204" s="255">
        <v>4500</v>
      </c>
      <c r="F204" s="255">
        <v>-4350</v>
      </c>
      <c r="G204" s="255">
        <v>150</v>
      </c>
      <c r="H204" s="26">
        <f t="shared" si="46"/>
        <v>-96.666666666666671</v>
      </c>
      <c r="I204" s="53">
        <f t="shared" si="42"/>
        <v>3.3333333333333335</v>
      </c>
      <c r="J204" s="53">
        <f t="shared" si="47"/>
        <v>3.3333333333333335</v>
      </c>
      <c r="K204" s="146"/>
    </row>
    <row r="205" spans="1:12" ht="16.5" customHeight="1" x14ac:dyDescent="0.2">
      <c r="A205" s="544" t="s">
        <v>318</v>
      </c>
      <c r="B205" s="544"/>
      <c r="C205" s="544"/>
      <c r="D205" s="82">
        <f t="shared" ref="D205:G206" si="48">D206</f>
        <v>13000</v>
      </c>
      <c r="E205" s="247">
        <f t="shared" si="48"/>
        <v>13000</v>
      </c>
      <c r="F205" s="247">
        <f t="shared" si="48"/>
        <v>-6825</v>
      </c>
      <c r="G205" s="247">
        <f t="shared" si="48"/>
        <v>6175</v>
      </c>
      <c r="H205" s="16">
        <f t="shared" si="46"/>
        <v>-52.5</v>
      </c>
      <c r="I205" s="16">
        <f t="shared" si="42"/>
        <v>47.5</v>
      </c>
      <c r="J205" s="16">
        <f t="shared" si="47"/>
        <v>47.5</v>
      </c>
      <c r="K205" s="656"/>
    </row>
    <row r="206" spans="1:12" ht="13.5" customHeight="1" x14ac:dyDescent="0.2">
      <c r="A206" s="534" t="s">
        <v>249</v>
      </c>
      <c r="B206" s="534"/>
      <c r="C206" s="534"/>
      <c r="D206" s="83">
        <f>D208</f>
        <v>13000</v>
      </c>
      <c r="E206" s="239">
        <f t="shared" si="48"/>
        <v>13000</v>
      </c>
      <c r="F206" s="239">
        <f t="shared" si="48"/>
        <v>-6825</v>
      </c>
      <c r="G206" s="239">
        <f t="shared" si="48"/>
        <v>6175</v>
      </c>
      <c r="H206" s="18">
        <f t="shared" si="46"/>
        <v>-52.5</v>
      </c>
      <c r="I206" s="18">
        <f t="shared" si="42"/>
        <v>47.5</v>
      </c>
      <c r="J206" s="18">
        <f t="shared" si="47"/>
        <v>47.5</v>
      </c>
    </row>
    <row r="207" spans="1:12" ht="13.5" customHeight="1" x14ac:dyDescent="0.2">
      <c r="A207" s="545" t="s">
        <v>212</v>
      </c>
      <c r="B207" s="545"/>
      <c r="C207" s="545"/>
      <c r="D207" s="84">
        <f t="shared" ref="D207:G208" si="49">D208</f>
        <v>13000</v>
      </c>
      <c r="E207" s="240">
        <f t="shared" si="49"/>
        <v>13000</v>
      </c>
      <c r="F207" s="240">
        <f t="shared" si="49"/>
        <v>-6825</v>
      </c>
      <c r="G207" s="240">
        <f t="shared" si="49"/>
        <v>6175</v>
      </c>
      <c r="H207" s="19">
        <f t="shared" si="46"/>
        <v>-52.5</v>
      </c>
      <c r="I207" s="19">
        <f t="shared" si="42"/>
        <v>47.5</v>
      </c>
      <c r="J207" s="19">
        <f t="shared" si="47"/>
        <v>47.5</v>
      </c>
    </row>
    <row r="208" spans="1:12" ht="13.5" customHeight="1" x14ac:dyDescent="0.2">
      <c r="B208" s="134">
        <v>3</v>
      </c>
      <c r="C208" s="135" t="s">
        <v>78</v>
      </c>
      <c r="D208" s="88">
        <f t="shared" si="49"/>
        <v>13000</v>
      </c>
      <c r="E208" s="242">
        <f t="shared" si="49"/>
        <v>13000</v>
      </c>
      <c r="F208" s="242">
        <f t="shared" si="49"/>
        <v>-6825</v>
      </c>
      <c r="G208" s="242">
        <f t="shared" si="49"/>
        <v>6175</v>
      </c>
      <c r="H208" s="53">
        <f t="shared" ref="H208:H211" si="50">F208/D208*100</f>
        <v>-52.5</v>
      </c>
      <c r="I208" s="53">
        <f t="shared" si="42"/>
        <v>47.5</v>
      </c>
      <c r="J208" s="53">
        <f t="shared" si="47"/>
        <v>47.5</v>
      </c>
    </row>
    <row r="209" spans="1:11" ht="13.5" customHeight="1" x14ac:dyDescent="0.2">
      <c r="B209" s="20">
        <v>32</v>
      </c>
      <c r="C209" s="32" t="s">
        <v>79</v>
      </c>
      <c r="D209" s="120">
        <f>SUM(D210,D211)</f>
        <v>13000</v>
      </c>
      <c r="E209" s="45">
        <f>SUM(E210,E211)</f>
        <v>13000</v>
      </c>
      <c r="F209" s="45">
        <f>SUM(F210,F211)</f>
        <v>-6825</v>
      </c>
      <c r="G209" s="45">
        <f>SUM(G210,G211)</f>
        <v>6175</v>
      </c>
      <c r="H209" s="53">
        <f t="shared" si="50"/>
        <v>-52.5</v>
      </c>
      <c r="I209" s="53">
        <f t="shared" si="42"/>
        <v>47.5</v>
      </c>
      <c r="J209" s="53">
        <f t="shared" si="47"/>
        <v>47.5</v>
      </c>
    </row>
    <row r="210" spans="1:11" ht="13.5" customHeight="1" x14ac:dyDescent="0.2">
      <c r="B210" s="21">
        <v>322</v>
      </c>
      <c r="C210" s="38" t="s">
        <v>207</v>
      </c>
      <c r="D210" s="85">
        <v>0</v>
      </c>
      <c r="E210" s="241">
        <v>0</v>
      </c>
      <c r="F210" s="241">
        <v>0</v>
      </c>
      <c r="G210" s="241">
        <v>0</v>
      </c>
      <c r="H210" s="26">
        <v>0</v>
      </c>
      <c r="I210" s="53">
        <v>0</v>
      </c>
      <c r="J210" s="53">
        <v>0</v>
      </c>
    </row>
    <row r="211" spans="1:11" ht="13.5" customHeight="1" x14ac:dyDescent="0.2">
      <c r="B211" s="23">
        <v>323</v>
      </c>
      <c r="C211" s="138" t="s">
        <v>250</v>
      </c>
      <c r="D211" s="85">
        <v>13000</v>
      </c>
      <c r="E211" s="241">
        <v>13000</v>
      </c>
      <c r="F211" s="241">
        <v>-6825</v>
      </c>
      <c r="G211" s="241">
        <v>6175</v>
      </c>
      <c r="H211" s="26">
        <f t="shared" si="50"/>
        <v>-52.5</v>
      </c>
      <c r="I211" s="53">
        <f t="shared" ref="I211:J228" si="51">G211/D211*100</f>
        <v>47.5</v>
      </c>
      <c r="J211" s="53">
        <f t="shared" ref="J211:J224" si="52">G211/E211*100</f>
        <v>47.5</v>
      </c>
    </row>
    <row r="212" spans="1:11" ht="26.25" customHeight="1" x14ac:dyDescent="0.2">
      <c r="A212" s="532" t="s">
        <v>324</v>
      </c>
      <c r="B212" s="533"/>
      <c r="C212" s="533"/>
      <c r="D212" s="82">
        <f t="shared" ref="D212:G215" si="53">D213</f>
        <v>3000</v>
      </c>
      <c r="E212" s="247">
        <f t="shared" si="53"/>
        <v>3000</v>
      </c>
      <c r="F212" s="247">
        <f t="shared" si="53"/>
        <v>1500</v>
      </c>
      <c r="G212" s="247">
        <f t="shared" si="53"/>
        <v>4500</v>
      </c>
      <c r="H212" s="101">
        <f>F212/D212*100</f>
        <v>50</v>
      </c>
      <c r="I212" s="101">
        <f t="shared" si="51"/>
        <v>150</v>
      </c>
      <c r="J212" s="101">
        <f t="shared" si="52"/>
        <v>150</v>
      </c>
    </row>
    <row r="213" spans="1:11" ht="13.5" customHeight="1" x14ac:dyDescent="0.2">
      <c r="A213" s="534" t="s">
        <v>249</v>
      </c>
      <c r="B213" s="534"/>
      <c r="C213" s="534"/>
      <c r="D213" s="83">
        <f>D215</f>
        <v>3000</v>
      </c>
      <c r="E213" s="239">
        <f t="shared" si="53"/>
        <v>3000</v>
      </c>
      <c r="F213" s="239">
        <f t="shared" si="53"/>
        <v>1500</v>
      </c>
      <c r="G213" s="239">
        <f t="shared" si="53"/>
        <v>4500</v>
      </c>
      <c r="H213" s="18">
        <f t="shared" ref="H213:H217" si="54">F213/D213*100</f>
        <v>50</v>
      </c>
      <c r="I213" s="18">
        <f t="shared" si="51"/>
        <v>150</v>
      </c>
      <c r="J213" s="18">
        <f t="shared" si="52"/>
        <v>150</v>
      </c>
    </row>
    <row r="214" spans="1:11" ht="13.5" customHeight="1" x14ac:dyDescent="0.2">
      <c r="A214" s="519" t="s">
        <v>211</v>
      </c>
      <c r="B214" s="479"/>
      <c r="C214" s="479"/>
      <c r="D214" s="84">
        <f t="shared" si="53"/>
        <v>3000</v>
      </c>
      <c r="E214" s="240">
        <f t="shared" si="53"/>
        <v>3000</v>
      </c>
      <c r="F214" s="240">
        <f t="shared" si="53"/>
        <v>1500</v>
      </c>
      <c r="G214" s="240">
        <f t="shared" si="53"/>
        <v>4500</v>
      </c>
      <c r="H214" s="19">
        <f t="shared" si="54"/>
        <v>50</v>
      </c>
      <c r="I214" s="19">
        <f t="shared" si="51"/>
        <v>150</v>
      </c>
      <c r="J214" s="19">
        <f t="shared" si="52"/>
        <v>150</v>
      </c>
    </row>
    <row r="215" spans="1:11" ht="13.5" customHeight="1" x14ac:dyDescent="0.2">
      <c r="A215" s="187"/>
      <c r="B215" s="186">
        <v>3</v>
      </c>
      <c r="C215" s="155" t="s">
        <v>78</v>
      </c>
      <c r="D215" s="80">
        <f t="shared" si="53"/>
        <v>3000</v>
      </c>
      <c r="E215" s="145">
        <f t="shared" si="53"/>
        <v>3000</v>
      </c>
      <c r="F215" s="145">
        <f t="shared" si="53"/>
        <v>1500</v>
      </c>
      <c r="G215" s="145">
        <f t="shared" si="53"/>
        <v>4500</v>
      </c>
      <c r="H215" s="26">
        <f t="shared" si="54"/>
        <v>50</v>
      </c>
      <c r="I215" s="53">
        <f t="shared" si="51"/>
        <v>150</v>
      </c>
      <c r="J215" s="53">
        <f t="shared" si="52"/>
        <v>150</v>
      </c>
    </row>
    <row r="216" spans="1:11" ht="13.5" customHeight="1" x14ac:dyDescent="0.2">
      <c r="B216" s="134">
        <v>32</v>
      </c>
      <c r="C216" s="135" t="s">
        <v>79</v>
      </c>
      <c r="D216" s="64">
        <f>D217</f>
        <v>3000</v>
      </c>
      <c r="E216" s="45">
        <f>E217</f>
        <v>3000</v>
      </c>
      <c r="F216" s="45">
        <f>F217</f>
        <v>1500</v>
      </c>
      <c r="G216" s="45">
        <f>G217</f>
        <v>4500</v>
      </c>
      <c r="H216" s="26">
        <f t="shared" si="54"/>
        <v>50</v>
      </c>
      <c r="I216" s="53">
        <f t="shared" si="51"/>
        <v>150</v>
      </c>
      <c r="J216" s="53">
        <f t="shared" si="52"/>
        <v>150</v>
      </c>
    </row>
    <row r="217" spans="1:11" ht="13.5" customHeight="1" x14ac:dyDescent="0.2">
      <c r="B217" s="23">
        <v>323</v>
      </c>
      <c r="C217" s="139" t="s">
        <v>95</v>
      </c>
      <c r="D217" s="85">
        <v>3000</v>
      </c>
      <c r="E217" s="241">
        <v>3000</v>
      </c>
      <c r="F217" s="241">
        <v>1500</v>
      </c>
      <c r="G217" s="241">
        <v>4500</v>
      </c>
      <c r="H217" s="26">
        <f t="shared" si="54"/>
        <v>50</v>
      </c>
      <c r="I217" s="53">
        <f t="shared" si="51"/>
        <v>150</v>
      </c>
      <c r="J217" s="53">
        <f t="shared" si="52"/>
        <v>150</v>
      </c>
    </row>
    <row r="218" spans="1:11" ht="13.5" customHeight="1" x14ac:dyDescent="0.2">
      <c r="A218" s="532" t="s">
        <v>319</v>
      </c>
      <c r="B218" s="533"/>
      <c r="C218" s="533"/>
      <c r="D218" s="82">
        <f>D219</f>
        <v>4000</v>
      </c>
      <c r="E218" s="238">
        <f>E219</f>
        <v>4000</v>
      </c>
      <c r="F218" s="238">
        <f>F219</f>
        <v>-2600</v>
      </c>
      <c r="G218" s="238">
        <f>G219</f>
        <v>1400</v>
      </c>
      <c r="H218" s="16">
        <f t="shared" ref="H218:H224" si="55">F218/D218*100</f>
        <v>-65</v>
      </c>
      <c r="I218" s="16">
        <f t="shared" si="51"/>
        <v>35</v>
      </c>
      <c r="J218" s="16">
        <f t="shared" si="52"/>
        <v>35</v>
      </c>
      <c r="K218" s="657"/>
    </row>
    <row r="219" spans="1:11" ht="13.5" customHeight="1" x14ac:dyDescent="0.2">
      <c r="A219" s="534" t="s">
        <v>251</v>
      </c>
      <c r="B219" s="534"/>
      <c r="C219" s="534"/>
      <c r="D219" s="83">
        <f>D222</f>
        <v>4000</v>
      </c>
      <c r="E219" s="239">
        <f>E222</f>
        <v>4000</v>
      </c>
      <c r="F219" s="239">
        <f>F220</f>
        <v>-2600</v>
      </c>
      <c r="G219" s="239">
        <f>G222</f>
        <v>1400</v>
      </c>
      <c r="H219" s="18">
        <f t="shared" si="55"/>
        <v>-65</v>
      </c>
      <c r="I219" s="18">
        <f t="shared" si="51"/>
        <v>35</v>
      </c>
      <c r="J219" s="18">
        <f t="shared" si="52"/>
        <v>35</v>
      </c>
    </row>
    <row r="220" spans="1:11" ht="13.5" customHeight="1" x14ac:dyDescent="0.2">
      <c r="A220" s="479" t="s">
        <v>211</v>
      </c>
      <c r="B220" s="479"/>
      <c r="C220" s="479"/>
      <c r="D220" s="84">
        <v>3800</v>
      </c>
      <c r="E220" s="240">
        <v>3800</v>
      </c>
      <c r="F220" s="240">
        <f>F222</f>
        <v>-2600</v>
      </c>
      <c r="G220" s="240">
        <v>1200</v>
      </c>
      <c r="H220" s="19">
        <f t="shared" si="55"/>
        <v>-68.421052631578945</v>
      </c>
      <c r="I220" s="19">
        <f t="shared" si="51"/>
        <v>31.578947368421051</v>
      </c>
      <c r="J220" s="19">
        <f t="shared" si="52"/>
        <v>31.578947368421051</v>
      </c>
    </row>
    <row r="221" spans="1:11" ht="13.5" customHeight="1" x14ac:dyDescent="0.2">
      <c r="A221" s="606" t="s">
        <v>299</v>
      </c>
      <c r="B221" s="607"/>
      <c r="C221" s="607"/>
      <c r="D221" s="84">
        <v>200</v>
      </c>
      <c r="E221" s="240">
        <v>200</v>
      </c>
      <c r="F221" s="240">
        <v>0</v>
      </c>
      <c r="G221" s="240">
        <v>200</v>
      </c>
      <c r="H221" s="19">
        <v>0</v>
      </c>
      <c r="I221" s="19">
        <f t="shared" si="51"/>
        <v>100</v>
      </c>
      <c r="J221" s="19">
        <f t="shared" si="52"/>
        <v>100</v>
      </c>
    </row>
    <row r="222" spans="1:11" ht="13.5" customHeight="1" x14ac:dyDescent="0.2">
      <c r="B222" s="134">
        <v>3</v>
      </c>
      <c r="C222" s="135" t="s">
        <v>78</v>
      </c>
      <c r="D222" s="80">
        <f t="shared" ref="D222:G223" si="56">D223</f>
        <v>4000</v>
      </c>
      <c r="E222" s="145">
        <f t="shared" si="56"/>
        <v>4000</v>
      </c>
      <c r="F222" s="145">
        <f t="shared" si="56"/>
        <v>-2600</v>
      </c>
      <c r="G222" s="145">
        <f t="shared" si="56"/>
        <v>1400</v>
      </c>
      <c r="H222" s="26">
        <f t="shared" si="55"/>
        <v>-65</v>
      </c>
      <c r="I222" s="53">
        <f t="shared" si="51"/>
        <v>35</v>
      </c>
      <c r="J222" s="53">
        <f t="shared" si="52"/>
        <v>35</v>
      </c>
    </row>
    <row r="223" spans="1:11" ht="13.5" customHeight="1" x14ac:dyDescent="0.2">
      <c r="B223" s="20">
        <v>32</v>
      </c>
      <c r="C223" s="32" t="s">
        <v>79</v>
      </c>
      <c r="D223" s="185">
        <f t="shared" si="56"/>
        <v>4000</v>
      </c>
      <c r="E223" s="256">
        <f t="shared" si="56"/>
        <v>4000</v>
      </c>
      <c r="F223" s="256">
        <f t="shared" si="56"/>
        <v>-2600</v>
      </c>
      <c r="G223" s="256">
        <f t="shared" si="56"/>
        <v>1400</v>
      </c>
      <c r="H223" s="26">
        <f t="shared" si="55"/>
        <v>-65</v>
      </c>
      <c r="I223" s="53">
        <f t="shared" si="51"/>
        <v>35</v>
      </c>
      <c r="J223" s="53">
        <f t="shared" si="52"/>
        <v>35</v>
      </c>
    </row>
    <row r="224" spans="1:11" ht="13.5" customHeight="1" x14ac:dyDescent="0.2">
      <c r="A224" s="33"/>
      <c r="B224" s="23">
        <v>323</v>
      </c>
      <c r="C224" s="139" t="s">
        <v>95</v>
      </c>
      <c r="D224" s="189">
        <v>4000</v>
      </c>
      <c r="E224" s="257">
        <v>4000</v>
      </c>
      <c r="F224" s="257">
        <v>-2600</v>
      </c>
      <c r="G224" s="257">
        <v>1400</v>
      </c>
      <c r="H224" s="26">
        <f t="shared" si="55"/>
        <v>-65</v>
      </c>
      <c r="I224" s="53">
        <f t="shared" si="51"/>
        <v>35</v>
      </c>
      <c r="J224" s="53">
        <f t="shared" si="52"/>
        <v>35</v>
      </c>
    </row>
    <row r="225" spans="1:15" ht="26.25" customHeight="1" x14ac:dyDescent="0.2">
      <c r="A225" s="549" t="s">
        <v>240</v>
      </c>
      <c r="B225" s="550"/>
      <c r="C225" s="551"/>
      <c r="D225" s="188">
        <f>SUM(D226,D243,D254)</f>
        <v>641750</v>
      </c>
      <c r="E225" s="258">
        <f>SUM(E226,E243,E254)</f>
        <v>804450</v>
      </c>
      <c r="F225" s="258">
        <f>SUM(F226,F243,F254)</f>
        <v>-150550</v>
      </c>
      <c r="G225" s="258">
        <f>SUM(G226,G243,G254)</f>
        <v>653900</v>
      </c>
      <c r="H225" s="65">
        <f>F225/D225*100</f>
        <v>-23.45929100116868</v>
      </c>
      <c r="I225" s="65">
        <f t="shared" si="51"/>
        <v>101.89326061550447</v>
      </c>
      <c r="J225" s="65">
        <f t="shared" si="51"/>
        <v>-2.9161900678934278E-3</v>
      </c>
      <c r="K225" s="27"/>
    </row>
    <row r="226" spans="1:15" ht="18.75" customHeight="1" x14ac:dyDescent="0.2">
      <c r="A226" s="521" t="s">
        <v>252</v>
      </c>
      <c r="B226" s="522"/>
      <c r="C226" s="523"/>
      <c r="D226" s="82">
        <f>D227</f>
        <v>90000</v>
      </c>
      <c r="E226" s="247">
        <f>E227</f>
        <v>141500</v>
      </c>
      <c r="F226" s="247">
        <f>F227</f>
        <v>-53600</v>
      </c>
      <c r="G226" s="247">
        <f>G227</f>
        <v>87900</v>
      </c>
      <c r="H226" s="101">
        <f>F226/D226*100</f>
        <v>-59.55555555555555</v>
      </c>
      <c r="I226" s="16">
        <f t="shared" si="51"/>
        <v>97.666666666666671</v>
      </c>
      <c r="J226" s="16">
        <f t="shared" si="51"/>
        <v>-4.2088731841382017E-2</v>
      </c>
      <c r="K226" s="658"/>
    </row>
    <row r="227" spans="1:15" ht="13.5" customHeight="1" x14ac:dyDescent="0.2">
      <c r="A227" s="471" t="s">
        <v>113</v>
      </c>
      <c r="B227" s="472"/>
      <c r="C227" s="473"/>
      <c r="D227" s="86">
        <f>D235</f>
        <v>90000</v>
      </c>
      <c r="E227" s="248">
        <f>E235</f>
        <v>141500</v>
      </c>
      <c r="F227" s="248">
        <f>SUM(F235,F240)</f>
        <v>-53600</v>
      </c>
      <c r="G227" s="248">
        <f>SUM(G235,G240)</f>
        <v>87900</v>
      </c>
      <c r="H227" s="18">
        <f>F227/D227*100</f>
        <v>-59.55555555555555</v>
      </c>
      <c r="I227" s="18">
        <f t="shared" si="51"/>
        <v>97.666666666666671</v>
      </c>
      <c r="J227" s="18">
        <f t="shared" si="51"/>
        <v>-4.2088731841382017E-2</v>
      </c>
      <c r="K227" s="27"/>
    </row>
    <row r="228" spans="1:15" ht="13.5" customHeight="1" x14ac:dyDescent="0.2">
      <c r="A228" s="493" t="s">
        <v>267</v>
      </c>
      <c r="B228" s="494"/>
      <c r="C228" s="495"/>
      <c r="D228" s="84">
        <v>18000</v>
      </c>
      <c r="E228" s="240">
        <v>40700</v>
      </c>
      <c r="F228" s="240">
        <v>0</v>
      </c>
      <c r="G228" s="240">
        <v>40700</v>
      </c>
      <c r="H228" s="19">
        <f t="shared" ref="H228" si="57">F228/D228*100</f>
        <v>0</v>
      </c>
      <c r="I228" s="19">
        <f t="shared" si="51"/>
        <v>226.11111111111111</v>
      </c>
      <c r="J228" s="19">
        <f t="shared" si="51"/>
        <v>0</v>
      </c>
      <c r="K228" s="27"/>
      <c r="L228" s="33"/>
      <c r="O228" s="33"/>
    </row>
    <row r="229" spans="1:15" ht="13.5" customHeight="1" x14ac:dyDescent="0.2">
      <c r="A229" s="488" t="s">
        <v>266</v>
      </c>
      <c r="B229" s="489"/>
      <c r="C229" s="490"/>
      <c r="D229" s="84">
        <v>0</v>
      </c>
      <c r="E229" s="240">
        <v>10800</v>
      </c>
      <c r="F229" s="240">
        <v>-10800</v>
      </c>
      <c r="G229" s="240">
        <v>0</v>
      </c>
      <c r="H229" s="19">
        <v>0</v>
      </c>
      <c r="I229" s="19">
        <v>0</v>
      </c>
      <c r="J229" s="19">
        <v>0</v>
      </c>
      <c r="K229" s="27"/>
    </row>
    <row r="230" spans="1:15" ht="13.5" customHeight="1" x14ac:dyDescent="0.2">
      <c r="A230" s="546" t="s">
        <v>298</v>
      </c>
      <c r="B230" s="547"/>
      <c r="C230" s="548"/>
      <c r="D230" s="84">
        <v>0</v>
      </c>
      <c r="E230" s="240">
        <v>0</v>
      </c>
      <c r="F230" s="240">
        <v>0</v>
      </c>
      <c r="G230" s="240">
        <v>0</v>
      </c>
      <c r="H230" s="19">
        <v>0</v>
      </c>
      <c r="I230" s="19">
        <v>0</v>
      </c>
      <c r="J230" s="19">
        <v>0</v>
      </c>
      <c r="K230" s="27"/>
    </row>
    <row r="231" spans="1:15" ht="13.5" customHeight="1" x14ac:dyDescent="0.2">
      <c r="A231" s="474" t="s">
        <v>211</v>
      </c>
      <c r="B231" s="475"/>
      <c r="C231" s="476"/>
      <c r="D231" s="84">
        <v>36000</v>
      </c>
      <c r="E231" s="240">
        <v>36000</v>
      </c>
      <c r="F231" s="240">
        <v>-23670</v>
      </c>
      <c r="G231" s="240">
        <v>12330</v>
      </c>
      <c r="H231" s="19">
        <f t="shared" ref="H231:H232" si="58">F231/D231*100</f>
        <v>-65.75</v>
      </c>
      <c r="I231" s="19">
        <f>G231/D231*100</f>
        <v>34.25</v>
      </c>
      <c r="J231" s="19">
        <f>H231/E231*100</f>
        <v>-0.18263888888888888</v>
      </c>
      <c r="K231" s="27"/>
    </row>
    <row r="232" spans="1:15" ht="13.5" customHeight="1" x14ac:dyDescent="0.2">
      <c r="A232" s="583" t="s">
        <v>255</v>
      </c>
      <c r="B232" s="526"/>
      <c r="C232" s="527"/>
      <c r="D232" s="84">
        <v>36000</v>
      </c>
      <c r="E232" s="240">
        <v>0</v>
      </c>
      <c r="F232" s="240">
        <v>0</v>
      </c>
      <c r="G232" s="240">
        <v>0</v>
      </c>
      <c r="H232" s="19">
        <f t="shared" si="58"/>
        <v>0</v>
      </c>
      <c r="I232" s="19">
        <f>G232/D232*100</f>
        <v>0</v>
      </c>
      <c r="J232" s="19">
        <v>0</v>
      </c>
      <c r="K232" s="27"/>
    </row>
    <row r="233" spans="1:15" ht="13.5" customHeight="1" x14ac:dyDescent="0.2">
      <c r="A233" s="515" t="s">
        <v>257</v>
      </c>
      <c r="B233" s="516"/>
      <c r="C233" s="517"/>
      <c r="D233" s="84">
        <v>0</v>
      </c>
      <c r="E233" s="240">
        <v>54000</v>
      </c>
      <c r="F233" s="240">
        <v>-19130</v>
      </c>
      <c r="G233" s="240">
        <v>34870</v>
      </c>
      <c r="H233" s="19">
        <v>0</v>
      </c>
      <c r="I233" s="19">
        <v>0</v>
      </c>
      <c r="J233" s="19">
        <v>0</v>
      </c>
      <c r="K233" s="27"/>
    </row>
    <row r="234" spans="1:15" ht="13.5" customHeight="1" x14ac:dyDescent="0.2">
      <c r="A234" s="467" t="s">
        <v>231</v>
      </c>
      <c r="B234" s="468"/>
      <c r="C234" s="469"/>
      <c r="D234" s="84">
        <v>0</v>
      </c>
      <c r="E234" s="240">
        <v>0</v>
      </c>
      <c r="F234" s="240">
        <v>0</v>
      </c>
      <c r="G234" s="240">
        <v>0</v>
      </c>
      <c r="H234" s="19">
        <v>0</v>
      </c>
      <c r="I234" s="19">
        <v>0</v>
      </c>
      <c r="J234" s="19">
        <v>0</v>
      </c>
      <c r="K234" s="27"/>
    </row>
    <row r="235" spans="1:15" ht="13.5" customHeight="1" x14ac:dyDescent="0.2">
      <c r="B235" s="136">
        <v>4</v>
      </c>
      <c r="C235" s="135" t="s">
        <v>105</v>
      </c>
      <c r="D235" s="80">
        <f>D236</f>
        <v>90000</v>
      </c>
      <c r="E235" s="242">
        <f>E236</f>
        <v>141500</v>
      </c>
      <c r="F235" s="242">
        <f>F236</f>
        <v>-56912.5</v>
      </c>
      <c r="G235" s="242">
        <f>G236</f>
        <v>84587.5</v>
      </c>
      <c r="H235" s="26">
        <f t="shared" ref="H235:H236" si="59">F235/D235*100</f>
        <v>-63.236111111111114</v>
      </c>
      <c r="I235" s="53">
        <f t="shared" ref="I235:J245" si="60">G235/D235*100</f>
        <v>93.986111111111114</v>
      </c>
      <c r="J235" s="53">
        <f t="shared" si="60"/>
        <v>-4.4689831173930113E-2</v>
      </c>
      <c r="K235" s="104"/>
      <c r="L235" s="166"/>
    </row>
    <row r="236" spans="1:15" ht="13.5" customHeight="1" x14ac:dyDescent="0.2">
      <c r="B236" s="67">
        <v>42</v>
      </c>
      <c r="C236" s="32" t="s">
        <v>106</v>
      </c>
      <c r="D236" s="80">
        <f>SUM(D237,D238,D239)</f>
        <v>90000</v>
      </c>
      <c r="E236" s="242">
        <f>SUM(E237,E238,E239)</f>
        <v>141500</v>
      </c>
      <c r="F236" s="242">
        <f>SUM(F237,F238,F239)</f>
        <v>-56912.5</v>
      </c>
      <c r="G236" s="242">
        <f>SUM(G237,G238,G239)</f>
        <v>84587.5</v>
      </c>
      <c r="H236" s="26">
        <f t="shared" si="59"/>
        <v>-63.236111111111114</v>
      </c>
      <c r="I236" s="53">
        <f t="shared" si="60"/>
        <v>93.986111111111114</v>
      </c>
      <c r="J236" s="53">
        <f t="shared" si="60"/>
        <v>-4.4689831173930113E-2</v>
      </c>
      <c r="K236" s="104"/>
      <c r="L236" s="492"/>
      <c r="M236" s="492"/>
      <c r="N236" s="492"/>
    </row>
    <row r="237" spans="1:15" ht="13.5" customHeight="1" x14ac:dyDescent="0.2">
      <c r="B237" s="68">
        <v>421</v>
      </c>
      <c r="C237" s="34" t="s">
        <v>112</v>
      </c>
      <c r="D237" s="203">
        <v>87500</v>
      </c>
      <c r="E237" s="241">
        <v>139000</v>
      </c>
      <c r="F237" s="241">
        <v>-54412.5</v>
      </c>
      <c r="G237" s="241">
        <v>84587.5</v>
      </c>
      <c r="H237" s="26">
        <f>F237/D237*100</f>
        <v>-62.18571428571429</v>
      </c>
      <c r="I237" s="53">
        <f t="shared" si="60"/>
        <v>96.671428571428578</v>
      </c>
      <c r="J237" s="53">
        <f t="shared" si="60"/>
        <v>-4.4737923946557047E-2</v>
      </c>
      <c r="K237" s="104"/>
      <c r="L237" s="492"/>
      <c r="M237" s="492"/>
      <c r="N237" s="492"/>
    </row>
    <row r="238" spans="1:15" ht="13.5" customHeight="1" x14ac:dyDescent="0.2">
      <c r="B238" s="68">
        <v>426</v>
      </c>
      <c r="C238" s="34" t="s">
        <v>116</v>
      </c>
      <c r="D238" s="203">
        <v>2500</v>
      </c>
      <c r="E238" s="241">
        <v>2500</v>
      </c>
      <c r="F238" s="259">
        <v>-2500</v>
      </c>
      <c r="G238" s="241">
        <v>0</v>
      </c>
      <c r="H238" s="26">
        <v>0</v>
      </c>
      <c r="I238" s="53">
        <f t="shared" si="60"/>
        <v>0</v>
      </c>
      <c r="J238" s="53">
        <f t="shared" si="60"/>
        <v>0</v>
      </c>
      <c r="K238" s="104"/>
      <c r="L238" s="492"/>
      <c r="M238" s="492"/>
      <c r="N238" s="492"/>
    </row>
    <row r="239" spans="1:15" ht="13.5" customHeight="1" x14ac:dyDescent="0.2">
      <c r="B239" s="182">
        <v>422</v>
      </c>
      <c r="C239" s="181" t="s">
        <v>235</v>
      </c>
      <c r="D239" s="203">
        <v>0</v>
      </c>
      <c r="E239" s="259">
        <v>0</v>
      </c>
      <c r="F239" s="259">
        <v>0</v>
      </c>
      <c r="G239" s="259">
        <v>0</v>
      </c>
      <c r="H239" s="26">
        <v>0</v>
      </c>
      <c r="I239" s="53">
        <v>0</v>
      </c>
      <c r="J239" s="53">
        <v>0</v>
      </c>
      <c r="K239" s="104"/>
      <c r="L239" s="492"/>
      <c r="M239" s="492"/>
      <c r="N239" s="492"/>
    </row>
    <row r="240" spans="1:15" ht="13.5" customHeight="1" x14ac:dyDescent="0.2">
      <c r="B240" s="134">
        <v>3</v>
      </c>
      <c r="C240" s="135" t="s">
        <v>78</v>
      </c>
      <c r="D240" s="406">
        <v>0</v>
      </c>
      <c r="E240" s="405">
        <v>0</v>
      </c>
      <c r="F240" s="242">
        <f>F241</f>
        <v>3312.5</v>
      </c>
      <c r="G240" s="242">
        <f>G241</f>
        <v>3312.5</v>
      </c>
      <c r="H240" s="75">
        <v>0</v>
      </c>
      <c r="I240" s="59">
        <v>0</v>
      </c>
      <c r="J240" s="59">
        <v>0</v>
      </c>
      <c r="K240" s="104"/>
      <c r="L240" s="492"/>
      <c r="M240" s="492"/>
      <c r="N240" s="492"/>
    </row>
    <row r="241" spans="1:14" ht="13.5" customHeight="1" x14ac:dyDescent="0.2">
      <c r="B241" s="20">
        <v>32</v>
      </c>
      <c r="C241" s="32" t="s">
        <v>79</v>
      </c>
      <c r="D241" s="406">
        <v>0</v>
      </c>
      <c r="E241" s="405">
        <v>0</v>
      </c>
      <c r="F241" s="242">
        <f>F242</f>
        <v>3312.5</v>
      </c>
      <c r="G241" s="242">
        <f>G242</f>
        <v>3312.5</v>
      </c>
      <c r="H241" s="75">
        <v>0</v>
      </c>
      <c r="I241" s="59">
        <v>0</v>
      </c>
      <c r="J241" s="59">
        <v>0</v>
      </c>
      <c r="K241" s="104"/>
      <c r="L241" s="492"/>
      <c r="M241" s="492"/>
      <c r="N241" s="492"/>
    </row>
    <row r="242" spans="1:14" ht="13.5" customHeight="1" x14ac:dyDescent="0.2">
      <c r="B242" s="21">
        <v>323</v>
      </c>
      <c r="C242" s="34" t="s">
        <v>271</v>
      </c>
      <c r="D242" s="203">
        <v>0</v>
      </c>
      <c r="E242" s="259">
        <v>0</v>
      </c>
      <c r="F242" s="241">
        <v>3312.5</v>
      </c>
      <c r="G242" s="241">
        <v>3312.5</v>
      </c>
      <c r="H242" s="26">
        <v>0</v>
      </c>
      <c r="I242" s="53">
        <v>0</v>
      </c>
      <c r="J242" s="53">
        <v>0</v>
      </c>
      <c r="K242" s="104"/>
      <c r="L242" s="492"/>
      <c r="M242" s="492"/>
      <c r="N242" s="492"/>
    </row>
    <row r="243" spans="1:14" ht="21" customHeight="1" x14ac:dyDescent="0.2">
      <c r="A243" s="521" t="s">
        <v>186</v>
      </c>
      <c r="B243" s="522"/>
      <c r="C243" s="523"/>
      <c r="D243" s="82">
        <f>D244</f>
        <v>3500</v>
      </c>
      <c r="E243" s="247">
        <f>E244</f>
        <v>3500</v>
      </c>
      <c r="F243" s="247">
        <f>F244</f>
        <v>-2500</v>
      </c>
      <c r="G243" s="247">
        <f>G244</f>
        <v>1000</v>
      </c>
      <c r="H243" s="101">
        <f>F243/D243*100</f>
        <v>-71.428571428571431</v>
      </c>
      <c r="I243" s="101">
        <f t="shared" si="60"/>
        <v>28.571428571428569</v>
      </c>
      <c r="J243" s="101">
        <f t="shared" si="60"/>
        <v>-2.0408163265306123</v>
      </c>
      <c r="L243" s="492"/>
      <c r="M243" s="492"/>
      <c r="N243" s="492"/>
    </row>
    <row r="244" spans="1:14" ht="13.5" customHeight="1" x14ac:dyDescent="0.2">
      <c r="A244" s="471" t="s">
        <v>113</v>
      </c>
      <c r="B244" s="472"/>
      <c r="C244" s="473"/>
      <c r="D244" s="83">
        <f>D248</f>
        <v>3500</v>
      </c>
      <c r="E244" s="239">
        <f>E248</f>
        <v>3500</v>
      </c>
      <c r="F244" s="239">
        <f>F248</f>
        <v>-2500</v>
      </c>
      <c r="G244" s="239">
        <f>G248</f>
        <v>1000</v>
      </c>
      <c r="H244" s="18">
        <f>F244/D244*100</f>
        <v>-71.428571428571431</v>
      </c>
      <c r="I244" s="18">
        <f t="shared" si="60"/>
        <v>28.571428571428569</v>
      </c>
      <c r="J244" s="18">
        <f t="shared" si="60"/>
        <v>-2.0408163265306123</v>
      </c>
    </row>
    <row r="245" spans="1:14" ht="13.5" customHeight="1" x14ac:dyDescent="0.2">
      <c r="A245" s="474" t="s">
        <v>211</v>
      </c>
      <c r="B245" s="475"/>
      <c r="C245" s="476"/>
      <c r="D245" s="84">
        <v>3500</v>
      </c>
      <c r="E245" s="240">
        <v>3500</v>
      </c>
      <c r="F245" s="240">
        <v>-2500</v>
      </c>
      <c r="G245" s="240">
        <v>1000</v>
      </c>
      <c r="H245" s="19">
        <f t="shared" ref="H245" si="61">F245/D245*100</f>
        <v>-71.428571428571431</v>
      </c>
      <c r="I245" s="19">
        <f t="shared" si="60"/>
        <v>28.571428571428569</v>
      </c>
      <c r="J245" s="19">
        <f t="shared" si="60"/>
        <v>-2.0408163265306123</v>
      </c>
    </row>
    <row r="246" spans="1:14" ht="13.5" customHeight="1" x14ac:dyDescent="0.2">
      <c r="A246" s="467" t="s">
        <v>231</v>
      </c>
      <c r="B246" s="468"/>
      <c r="C246" s="469"/>
      <c r="D246" s="84">
        <v>0</v>
      </c>
      <c r="E246" s="240">
        <v>0</v>
      </c>
      <c r="F246" s="240">
        <v>0</v>
      </c>
      <c r="G246" s="240">
        <v>0</v>
      </c>
      <c r="H246" s="19">
        <v>0</v>
      </c>
      <c r="I246" s="19">
        <v>0</v>
      </c>
      <c r="J246" s="19">
        <v>0</v>
      </c>
    </row>
    <row r="247" spans="1:14" ht="13.5" customHeight="1" x14ac:dyDescent="0.2">
      <c r="A247" s="515" t="s">
        <v>257</v>
      </c>
      <c r="B247" s="516"/>
      <c r="C247" s="517"/>
      <c r="D247" s="84">
        <v>0</v>
      </c>
      <c r="E247" s="240">
        <v>0</v>
      </c>
      <c r="F247" s="240">
        <v>0</v>
      </c>
      <c r="G247" s="240">
        <v>0</v>
      </c>
      <c r="H247" s="19">
        <v>0</v>
      </c>
      <c r="I247" s="19">
        <v>0</v>
      </c>
      <c r="J247" s="19">
        <v>0</v>
      </c>
    </row>
    <row r="248" spans="1:14" ht="12.75" customHeight="1" x14ac:dyDescent="0.2">
      <c r="B248" s="136">
        <v>4</v>
      </c>
      <c r="C248" s="168" t="s">
        <v>269</v>
      </c>
      <c r="D248" s="80">
        <f>SUM(D249,D252)</f>
        <v>3500</v>
      </c>
      <c r="E248" s="80">
        <f>SUM(E249,E252)</f>
        <v>3500</v>
      </c>
      <c r="F248" s="80">
        <f>SUM(F249,F252)</f>
        <v>-2500</v>
      </c>
      <c r="G248" s="80">
        <f>SUM(G249,G252)</f>
        <v>1000</v>
      </c>
      <c r="H248" s="75">
        <f t="shared" ref="H248:H249" si="62">F248/D248*100</f>
        <v>-71.428571428571431</v>
      </c>
      <c r="I248" s="59">
        <f t="shared" ref="I248:J251" si="63">G248/D248*100</f>
        <v>28.571428571428569</v>
      </c>
      <c r="J248" s="59">
        <f t="shared" si="63"/>
        <v>-2.0408163265306123</v>
      </c>
    </row>
    <row r="249" spans="1:14" ht="13.5" customHeight="1" x14ac:dyDescent="0.2">
      <c r="B249" s="67">
        <v>42</v>
      </c>
      <c r="C249" s="169" t="s">
        <v>270</v>
      </c>
      <c r="D249" s="64">
        <f>SUM(D250,D251)</f>
        <v>3500</v>
      </c>
      <c r="E249" s="45">
        <f>SUM(E250:E251)</f>
        <v>3500</v>
      </c>
      <c r="F249" s="45">
        <f>SUM(F250:F251)</f>
        <v>-3500</v>
      </c>
      <c r="G249" s="45">
        <f>SUM(G250:G251)</f>
        <v>0</v>
      </c>
      <c r="H249" s="75">
        <f t="shared" si="62"/>
        <v>-100</v>
      </c>
      <c r="I249" s="59">
        <f t="shared" si="63"/>
        <v>0</v>
      </c>
      <c r="J249" s="59">
        <f t="shared" si="63"/>
        <v>-2.8571428571428572</v>
      </c>
      <c r="L249" s="146"/>
    </row>
    <row r="250" spans="1:14" ht="13.5" customHeight="1" x14ac:dyDescent="0.2">
      <c r="B250" s="68">
        <v>421</v>
      </c>
      <c r="C250" s="34" t="s">
        <v>112</v>
      </c>
      <c r="D250" s="93">
        <v>1000</v>
      </c>
      <c r="E250" s="241">
        <v>1000</v>
      </c>
      <c r="F250" s="241">
        <v>-1000</v>
      </c>
      <c r="G250" s="241">
        <v>0</v>
      </c>
      <c r="H250" s="53">
        <v>0</v>
      </c>
      <c r="I250" s="53">
        <f t="shared" si="63"/>
        <v>0</v>
      </c>
      <c r="J250" s="53">
        <f t="shared" si="63"/>
        <v>0</v>
      </c>
    </row>
    <row r="251" spans="1:14" ht="13.5" customHeight="1" x14ac:dyDescent="0.2">
      <c r="B251" s="137">
        <v>422</v>
      </c>
      <c r="C251" s="138" t="s">
        <v>197</v>
      </c>
      <c r="D251" s="85">
        <v>2500</v>
      </c>
      <c r="E251" s="241">
        <v>2500</v>
      </c>
      <c r="F251" s="241">
        <v>-2500</v>
      </c>
      <c r="G251" s="241">
        <v>0</v>
      </c>
      <c r="H251" s="53">
        <v>0</v>
      </c>
      <c r="I251" s="53">
        <f t="shared" si="63"/>
        <v>0</v>
      </c>
      <c r="J251" s="53">
        <f t="shared" si="63"/>
        <v>0</v>
      </c>
    </row>
    <row r="252" spans="1:14" ht="13.5" customHeight="1" x14ac:dyDescent="0.2">
      <c r="B252" s="154">
        <v>45</v>
      </c>
      <c r="C252" s="155" t="s">
        <v>110</v>
      </c>
      <c r="D252" s="354">
        <f>D253</f>
        <v>0</v>
      </c>
      <c r="E252" s="354">
        <f>E253</f>
        <v>0</v>
      </c>
      <c r="F252" s="354">
        <f>F253</f>
        <v>1000</v>
      </c>
      <c r="G252" s="354">
        <f>G253</f>
        <v>1000</v>
      </c>
      <c r="H252" s="59">
        <v>0</v>
      </c>
      <c r="I252" s="59">
        <v>0</v>
      </c>
      <c r="J252" s="59">
        <v>0</v>
      </c>
    </row>
    <row r="253" spans="1:14" ht="13.5" customHeight="1" x14ac:dyDescent="0.2">
      <c r="B253" s="393">
        <v>451</v>
      </c>
      <c r="C253" s="153" t="s">
        <v>111</v>
      </c>
      <c r="D253" s="348">
        <v>0</v>
      </c>
      <c r="E253" s="241">
        <v>0</v>
      </c>
      <c r="F253" s="241">
        <v>1000</v>
      </c>
      <c r="G253" s="241">
        <v>1000</v>
      </c>
      <c r="H253" s="53">
        <v>0</v>
      </c>
      <c r="I253" s="53">
        <v>0</v>
      </c>
      <c r="J253" s="53">
        <v>0</v>
      </c>
    </row>
    <row r="254" spans="1:14" ht="13.5" customHeight="1" x14ac:dyDescent="0.2">
      <c r="A254" s="524" t="s">
        <v>234</v>
      </c>
      <c r="B254" s="576"/>
      <c r="C254" s="577"/>
      <c r="D254" s="82">
        <f>D255</f>
        <v>548250</v>
      </c>
      <c r="E254" s="238">
        <f>E255</f>
        <v>659450</v>
      </c>
      <c r="F254" s="238">
        <f>F255</f>
        <v>-94450</v>
      </c>
      <c r="G254" s="238">
        <f>G255</f>
        <v>565000</v>
      </c>
      <c r="H254" s="16">
        <f>F254/D254*100</f>
        <v>-17.227542179662564</v>
      </c>
      <c r="I254" s="16">
        <f t="shared" ref="I254:J269" si="64">G254/D254*100</f>
        <v>103.05517555859554</v>
      </c>
      <c r="J254" s="16">
        <f t="shared" si="64"/>
        <v>-2.6124106724789696E-3</v>
      </c>
    </row>
    <row r="255" spans="1:14" ht="13.5" customHeight="1" x14ac:dyDescent="0.2">
      <c r="A255" s="471" t="s">
        <v>113</v>
      </c>
      <c r="B255" s="472"/>
      <c r="C255" s="473"/>
      <c r="D255" s="83">
        <f>SUM(D264,D267)</f>
        <v>548250</v>
      </c>
      <c r="E255" s="239">
        <f>SUM(E267+E264)</f>
        <v>659450</v>
      </c>
      <c r="F255" s="239">
        <f>SUM(F264,F267)</f>
        <v>-94450</v>
      </c>
      <c r="G255" s="239">
        <f>SUM(G267+G264)</f>
        <v>565000</v>
      </c>
      <c r="H255" s="18">
        <f>F255/D255*100</f>
        <v>-17.227542179662564</v>
      </c>
      <c r="I255" s="18">
        <f t="shared" si="64"/>
        <v>103.05517555859554</v>
      </c>
      <c r="J255" s="18">
        <f t="shared" si="64"/>
        <v>-2.6124106724789696E-3</v>
      </c>
    </row>
    <row r="256" spans="1:14" ht="13.5" customHeight="1" x14ac:dyDescent="0.2">
      <c r="A256" s="554" t="s">
        <v>211</v>
      </c>
      <c r="B256" s="578"/>
      <c r="C256" s="579"/>
      <c r="D256" s="84">
        <v>7350</v>
      </c>
      <c r="E256" s="240">
        <v>7350</v>
      </c>
      <c r="F256" s="240">
        <v>-7350</v>
      </c>
      <c r="G256" s="240">
        <v>0</v>
      </c>
      <c r="H256" s="19">
        <f t="shared" ref="H256:H261" si="65">F256/D256*100</f>
        <v>-100</v>
      </c>
      <c r="I256" s="19">
        <f t="shared" si="64"/>
        <v>0</v>
      </c>
      <c r="J256" s="19">
        <f t="shared" si="64"/>
        <v>-1.3605442176870748</v>
      </c>
    </row>
    <row r="257" spans="1:13" ht="13.5" customHeight="1" x14ac:dyDescent="0.2">
      <c r="A257" s="493" t="s">
        <v>267</v>
      </c>
      <c r="B257" s="494"/>
      <c r="C257" s="495"/>
      <c r="D257" s="84">
        <v>200000</v>
      </c>
      <c r="E257" s="240">
        <v>0</v>
      </c>
      <c r="F257" s="240">
        <v>0</v>
      </c>
      <c r="G257" s="240">
        <v>0</v>
      </c>
      <c r="H257" s="19">
        <f t="shared" si="65"/>
        <v>0</v>
      </c>
      <c r="I257" s="19">
        <f t="shared" si="64"/>
        <v>0</v>
      </c>
      <c r="J257" s="19">
        <v>0</v>
      </c>
    </row>
    <row r="258" spans="1:13" ht="13.5" customHeight="1" x14ac:dyDescent="0.2">
      <c r="A258" s="580" t="s">
        <v>219</v>
      </c>
      <c r="B258" s="581"/>
      <c r="C258" s="582"/>
      <c r="D258" s="84">
        <v>140000</v>
      </c>
      <c r="E258" s="240">
        <v>140000</v>
      </c>
      <c r="F258" s="240">
        <v>-75000</v>
      </c>
      <c r="G258" s="240">
        <v>65000</v>
      </c>
      <c r="H258" s="19">
        <f t="shared" si="65"/>
        <v>-53.571428571428569</v>
      </c>
      <c r="I258" s="19">
        <f t="shared" si="64"/>
        <v>46.428571428571431</v>
      </c>
      <c r="J258" s="19">
        <f t="shared" si="64"/>
        <v>-3.826530612244898E-2</v>
      </c>
    </row>
    <row r="259" spans="1:13" ht="13.5" customHeight="1" x14ac:dyDescent="0.2">
      <c r="A259" s="580" t="s">
        <v>218</v>
      </c>
      <c r="B259" s="581"/>
      <c r="C259" s="582"/>
      <c r="D259" s="84">
        <v>400</v>
      </c>
      <c r="E259" s="240">
        <v>400</v>
      </c>
      <c r="F259" s="240">
        <v>0</v>
      </c>
      <c r="G259" s="240">
        <v>400</v>
      </c>
      <c r="H259" s="19">
        <f t="shared" si="65"/>
        <v>0</v>
      </c>
      <c r="I259" s="19">
        <f t="shared" si="64"/>
        <v>100</v>
      </c>
      <c r="J259" s="19">
        <f t="shared" si="64"/>
        <v>0</v>
      </c>
    </row>
    <row r="260" spans="1:13" ht="13.5" customHeight="1" x14ac:dyDescent="0.2">
      <c r="A260" s="580" t="s">
        <v>230</v>
      </c>
      <c r="B260" s="581"/>
      <c r="C260" s="582"/>
      <c r="D260" s="84">
        <v>500</v>
      </c>
      <c r="E260" s="240">
        <v>500</v>
      </c>
      <c r="F260" s="240">
        <v>0</v>
      </c>
      <c r="G260" s="240">
        <v>500</v>
      </c>
      <c r="H260" s="19">
        <f t="shared" si="65"/>
        <v>0</v>
      </c>
      <c r="I260" s="19">
        <f t="shared" si="64"/>
        <v>100</v>
      </c>
      <c r="J260" s="19">
        <f t="shared" si="64"/>
        <v>0</v>
      </c>
      <c r="K260" s="657"/>
    </row>
    <row r="261" spans="1:13" ht="13.5" customHeight="1" x14ac:dyDescent="0.2">
      <c r="A261" s="496" t="s">
        <v>255</v>
      </c>
      <c r="B261" s="497"/>
      <c r="C261" s="498"/>
      <c r="D261" s="84">
        <v>200000</v>
      </c>
      <c r="E261" s="240">
        <v>0</v>
      </c>
      <c r="F261" s="240">
        <v>0</v>
      </c>
      <c r="G261" s="240">
        <v>0</v>
      </c>
      <c r="H261" s="19">
        <f t="shared" si="65"/>
        <v>0</v>
      </c>
      <c r="I261" s="19">
        <f t="shared" si="64"/>
        <v>0</v>
      </c>
      <c r="J261" s="19">
        <v>0</v>
      </c>
    </row>
    <row r="262" spans="1:13" ht="13.5" customHeight="1" x14ac:dyDescent="0.2">
      <c r="A262" s="488" t="s">
        <v>266</v>
      </c>
      <c r="B262" s="489"/>
      <c r="C262" s="490"/>
      <c r="D262" s="84">
        <v>0</v>
      </c>
      <c r="E262" s="240">
        <v>2900</v>
      </c>
      <c r="F262" s="240">
        <v>-2900</v>
      </c>
      <c r="G262" s="240">
        <v>0</v>
      </c>
      <c r="H262" s="19">
        <v>0</v>
      </c>
      <c r="I262" s="19">
        <v>0</v>
      </c>
      <c r="J262" s="19">
        <v>0</v>
      </c>
    </row>
    <row r="263" spans="1:13" ht="13.5" customHeight="1" x14ac:dyDescent="0.2">
      <c r="A263" s="515" t="s">
        <v>257</v>
      </c>
      <c r="B263" s="516"/>
      <c r="C263" s="517"/>
      <c r="D263" s="84">
        <v>0</v>
      </c>
      <c r="E263" s="240">
        <v>508300</v>
      </c>
      <c r="F263" s="240">
        <v>-9200</v>
      </c>
      <c r="G263" s="240">
        <v>499100</v>
      </c>
      <c r="H263" s="19">
        <v>0</v>
      </c>
      <c r="I263" s="19">
        <v>0</v>
      </c>
      <c r="J263" s="19">
        <v>0</v>
      </c>
      <c r="L263" s="464"/>
      <c r="M263" s="464"/>
    </row>
    <row r="264" spans="1:13" ht="13.5" customHeight="1" x14ac:dyDescent="0.2">
      <c r="A264" s="115"/>
      <c r="B264" s="134">
        <v>3</v>
      </c>
      <c r="C264" s="135" t="s">
        <v>78</v>
      </c>
      <c r="D264" s="80">
        <f t="shared" ref="D264:G265" si="66">D265</f>
        <v>8000</v>
      </c>
      <c r="E264" s="145">
        <f t="shared" si="66"/>
        <v>8000</v>
      </c>
      <c r="F264" s="145">
        <f t="shared" si="66"/>
        <v>17000</v>
      </c>
      <c r="G264" s="145">
        <f t="shared" si="66"/>
        <v>25000</v>
      </c>
      <c r="H264" s="116">
        <v>0</v>
      </c>
      <c r="I264" s="53">
        <f t="shared" si="64"/>
        <v>312.5</v>
      </c>
      <c r="J264" s="53">
        <f t="shared" si="64"/>
        <v>0</v>
      </c>
    </row>
    <row r="265" spans="1:13" ht="13.5" customHeight="1" x14ac:dyDescent="0.2">
      <c r="A265" s="115"/>
      <c r="B265" s="20">
        <v>32</v>
      </c>
      <c r="C265" s="32" t="s">
        <v>79</v>
      </c>
      <c r="D265" s="80">
        <f t="shared" si="66"/>
        <v>8000</v>
      </c>
      <c r="E265" s="145">
        <f t="shared" si="66"/>
        <v>8000</v>
      </c>
      <c r="F265" s="145">
        <f t="shared" si="66"/>
        <v>17000</v>
      </c>
      <c r="G265" s="145">
        <f t="shared" si="66"/>
        <v>25000</v>
      </c>
      <c r="H265" s="116">
        <v>0</v>
      </c>
      <c r="I265" s="53">
        <f t="shared" si="64"/>
        <v>312.5</v>
      </c>
      <c r="J265" s="53">
        <f t="shared" si="64"/>
        <v>0</v>
      </c>
    </row>
    <row r="266" spans="1:13" ht="13.5" customHeight="1" x14ac:dyDescent="0.2">
      <c r="A266" s="115"/>
      <c r="B266" s="21">
        <v>323</v>
      </c>
      <c r="C266" s="38" t="s">
        <v>307</v>
      </c>
      <c r="D266" s="203">
        <v>8000</v>
      </c>
      <c r="E266" s="253">
        <v>8000</v>
      </c>
      <c r="F266" s="253">
        <v>17000</v>
      </c>
      <c r="G266" s="253">
        <v>25000</v>
      </c>
      <c r="H266" s="77">
        <v>0</v>
      </c>
      <c r="I266" s="53">
        <f t="shared" si="64"/>
        <v>312.5</v>
      </c>
      <c r="J266" s="53">
        <f t="shared" si="64"/>
        <v>0</v>
      </c>
    </row>
    <row r="267" spans="1:13" ht="13.5" customHeight="1" x14ac:dyDescent="0.2">
      <c r="B267" s="70">
        <v>4</v>
      </c>
      <c r="C267" s="37" t="s">
        <v>196</v>
      </c>
      <c r="D267" s="109">
        <f>D268</f>
        <v>540250</v>
      </c>
      <c r="E267" s="252">
        <f>E268</f>
        <v>651450</v>
      </c>
      <c r="F267" s="252">
        <f>F268</f>
        <v>-111450</v>
      </c>
      <c r="G267" s="252">
        <f>G268</f>
        <v>540000</v>
      </c>
      <c r="H267" s="75">
        <v>0</v>
      </c>
      <c r="I267" s="53">
        <f t="shared" si="64"/>
        <v>99.953725127255893</v>
      </c>
      <c r="J267" s="53">
        <f t="shared" si="64"/>
        <v>0</v>
      </c>
    </row>
    <row r="268" spans="1:13" ht="13.5" customHeight="1" x14ac:dyDescent="0.2">
      <c r="B268" s="70">
        <v>42</v>
      </c>
      <c r="C268" s="32" t="s">
        <v>106</v>
      </c>
      <c r="D268" s="109">
        <f>SUM(D269,D270)</f>
        <v>540250</v>
      </c>
      <c r="E268" s="252">
        <f>SUM(E269,E270)</f>
        <v>651450</v>
      </c>
      <c r="F268" s="252">
        <f>SUM(F269,F270)</f>
        <v>-111450</v>
      </c>
      <c r="G268" s="252">
        <f>SUM(G269,G270)</f>
        <v>540000</v>
      </c>
      <c r="H268" s="75">
        <v>0</v>
      </c>
      <c r="I268" s="53">
        <f t="shared" si="64"/>
        <v>99.953725127255893</v>
      </c>
      <c r="J268" s="53">
        <f t="shared" si="64"/>
        <v>0</v>
      </c>
    </row>
    <row r="269" spans="1:13" ht="13.5" customHeight="1" x14ac:dyDescent="0.2">
      <c r="B269" s="76">
        <v>421</v>
      </c>
      <c r="C269" s="34" t="s">
        <v>112</v>
      </c>
      <c r="D269" s="216">
        <v>540250</v>
      </c>
      <c r="E269" s="241">
        <v>651450</v>
      </c>
      <c r="F269" s="241">
        <v>-111450</v>
      </c>
      <c r="G269" s="241">
        <v>540000</v>
      </c>
      <c r="H269" s="77">
        <v>0</v>
      </c>
      <c r="I269" s="53">
        <f t="shared" si="64"/>
        <v>99.953725127255893</v>
      </c>
      <c r="J269" s="53">
        <f t="shared" si="64"/>
        <v>0</v>
      </c>
    </row>
    <row r="270" spans="1:13" ht="13.5" customHeight="1" x14ac:dyDescent="0.2">
      <c r="B270" s="144">
        <v>426</v>
      </c>
      <c r="C270" s="139" t="s">
        <v>116</v>
      </c>
      <c r="D270" s="85">
        <v>0</v>
      </c>
      <c r="E270" s="241">
        <v>0</v>
      </c>
      <c r="F270" s="241">
        <v>0</v>
      </c>
      <c r="G270" s="241">
        <v>0</v>
      </c>
      <c r="H270" s="26">
        <v>0</v>
      </c>
      <c r="I270" s="53">
        <v>0</v>
      </c>
      <c r="J270" s="53">
        <v>0</v>
      </c>
    </row>
    <row r="271" spans="1:13" ht="13.5" customHeight="1" x14ac:dyDescent="0.2">
      <c r="A271" s="482" t="s">
        <v>117</v>
      </c>
      <c r="B271" s="483"/>
      <c r="C271" s="484"/>
      <c r="D271" s="81">
        <f>SUM(D272,D288)</f>
        <v>229500</v>
      </c>
      <c r="E271" s="237">
        <f>SUM(E288,E272)</f>
        <v>229500</v>
      </c>
      <c r="F271" s="237">
        <f>SUM(F288,F272)</f>
        <v>-3140</v>
      </c>
      <c r="G271" s="237">
        <f>SUM(G288,G272)</f>
        <v>226360</v>
      </c>
      <c r="H271" s="65">
        <f>F271/D271*100</f>
        <v>-1.3681917211328976</v>
      </c>
      <c r="I271" s="65">
        <f t="shared" ref="I271:J275" si="67">G271/D271*100</f>
        <v>98.631808278867112</v>
      </c>
      <c r="J271" s="65">
        <f t="shared" si="67"/>
        <v>-5.9616196999254798E-4</v>
      </c>
    </row>
    <row r="272" spans="1:13" ht="13.5" customHeight="1" x14ac:dyDescent="0.2">
      <c r="A272" s="485" t="s">
        <v>118</v>
      </c>
      <c r="B272" s="486"/>
      <c r="C272" s="487"/>
      <c r="D272" s="92">
        <f>D273</f>
        <v>222500</v>
      </c>
      <c r="E272" s="260">
        <f>E273</f>
        <v>222500</v>
      </c>
      <c r="F272" s="260">
        <f>F273</f>
        <v>3860</v>
      </c>
      <c r="G272" s="260">
        <f>G273</f>
        <v>226360</v>
      </c>
      <c r="H272" s="16">
        <f>F272/D272*100</f>
        <v>1.7348314606741573</v>
      </c>
      <c r="I272" s="16">
        <f t="shared" si="67"/>
        <v>101.73483146067414</v>
      </c>
      <c r="J272" s="16">
        <f t="shared" si="67"/>
        <v>7.7969953288726168E-4</v>
      </c>
      <c r="L272" s="465"/>
    </row>
    <row r="273" spans="1:15" ht="13.5" customHeight="1" x14ac:dyDescent="0.2">
      <c r="A273" s="540" t="s">
        <v>113</v>
      </c>
      <c r="B273" s="541"/>
      <c r="C273" s="542"/>
      <c r="D273" s="83">
        <f>SUM(D279,D284)</f>
        <v>222500</v>
      </c>
      <c r="E273" s="239">
        <f>E279</f>
        <v>222500</v>
      </c>
      <c r="F273" s="239">
        <f>SUM(F279,F284)</f>
        <v>3860</v>
      </c>
      <c r="G273" s="239">
        <f>G279</f>
        <v>226360</v>
      </c>
      <c r="H273" s="18">
        <f>F273/D273*100</f>
        <v>1.7348314606741573</v>
      </c>
      <c r="I273" s="18">
        <f t="shared" si="67"/>
        <v>101.73483146067414</v>
      </c>
      <c r="J273" s="18">
        <f t="shared" si="67"/>
        <v>7.7969953288726168E-4</v>
      </c>
      <c r="L273" s="465"/>
    </row>
    <row r="274" spans="1:15" ht="13.5" customHeight="1" x14ac:dyDescent="0.2">
      <c r="A274" s="488" t="s">
        <v>287</v>
      </c>
      <c r="B274" s="489"/>
      <c r="C274" s="490"/>
      <c r="D274" s="84">
        <v>1000</v>
      </c>
      <c r="E274" s="240">
        <v>1000</v>
      </c>
      <c r="F274" s="240">
        <v>1000</v>
      </c>
      <c r="G274" s="240">
        <v>2000</v>
      </c>
      <c r="H274" s="19">
        <f t="shared" ref="H274:H278" si="68">F274/D274*100</f>
        <v>100</v>
      </c>
      <c r="I274" s="19">
        <f t="shared" si="67"/>
        <v>200</v>
      </c>
      <c r="J274" s="19">
        <f t="shared" si="67"/>
        <v>10</v>
      </c>
      <c r="L274" s="465"/>
    </row>
    <row r="275" spans="1:15" ht="13.5" customHeight="1" x14ac:dyDescent="0.2">
      <c r="A275" s="488" t="s">
        <v>286</v>
      </c>
      <c r="B275" s="489"/>
      <c r="C275" s="490"/>
      <c r="D275" s="84">
        <v>400</v>
      </c>
      <c r="E275" s="240">
        <v>400</v>
      </c>
      <c r="F275" s="240">
        <v>0</v>
      </c>
      <c r="G275" s="240">
        <v>400</v>
      </c>
      <c r="H275" s="19">
        <f t="shared" si="68"/>
        <v>0</v>
      </c>
      <c r="I275" s="19">
        <f t="shared" si="67"/>
        <v>100</v>
      </c>
      <c r="J275" s="19">
        <f t="shared" si="67"/>
        <v>0</v>
      </c>
      <c r="L275" s="465"/>
    </row>
    <row r="276" spans="1:15" ht="13.5" customHeight="1" x14ac:dyDescent="0.2">
      <c r="A276" s="515" t="s">
        <v>257</v>
      </c>
      <c r="B276" s="516"/>
      <c r="C276" s="517"/>
      <c r="D276" s="84">
        <v>0</v>
      </c>
      <c r="E276" s="240">
        <v>221100</v>
      </c>
      <c r="F276" s="240">
        <v>2860</v>
      </c>
      <c r="G276" s="240">
        <v>223960</v>
      </c>
      <c r="H276" s="19">
        <v>0</v>
      </c>
      <c r="I276" s="19">
        <v>0</v>
      </c>
      <c r="J276" s="19">
        <v>0</v>
      </c>
      <c r="L276" s="465"/>
    </row>
    <row r="277" spans="1:15" ht="12.75" customHeight="1" x14ac:dyDescent="0.2">
      <c r="A277" s="552" t="s">
        <v>219</v>
      </c>
      <c r="B277" s="552"/>
      <c r="C277" s="553"/>
      <c r="D277" s="84">
        <v>0</v>
      </c>
      <c r="E277" s="394">
        <v>0</v>
      </c>
      <c r="F277" s="394">
        <v>0</v>
      </c>
      <c r="G277" s="394">
        <v>0</v>
      </c>
      <c r="H277" s="395">
        <v>0</v>
      </c>
      <c r="I277" s="395">
        <v>0</v>
      </c>
      <c r="J277" s="395">
        <v>0</v>
      </c>
      <c r="K277" s="27"/>
    </row>
    <row r="278" spans="1:15" ht="13.5" customHeight="1" x14ac:dyDescent="0.2">
      <c r="A278" s="496" t="s">
        <v>255</v>
      </c>
      <c r="B278" s="497"/>
      <c r="C278" s="498"/>
      <c r="D278" s="84">
        <v>221100</v>
      </c>
      <c r="E278" s="240">
        <v>0</v>
      </c>
      <c r="F278" s="240">
        <v>0</v>
      </c>
      <c r="G278" s="240">
        <v>0</v>
      </c>
      <c r="H278" s="19">
        <f t="shared" si="68"/>
        <v>0</v>
      </c>
      <c r="I278" s="19">
        <f t="shared" ref="I278:J281" si="69">G278/D278*100</f>
        <v>0</v>
      </c>
      <c r="J278" s="19">
        <v>0</v>
      </c>
      <c r="K278" s="27"/>
    </row>
    <row r="279" spans="1:15" ht="13.5" customHeight="1" x14ac:dyDescent="0.2">
      <c r="B279" s="134">
        <v>3</v>
      </c>
      <c r="C279" s="135" t="s">
        <v>78</v>
      </c>
      <c r="D279" s="88">
        <f>D280</f>
        <v>2500</v>
      </c>
      <c r="E279" s="242">
        <f>SUM(E280,E282)</f>
        <v>222500</v>
      </c>
      <c r="F279" s="242">
        <f>SUM(F280,F282)</f>
        <v>3860</v>
      </c>
      <c r="G279" s="242">
        <f>SUM(G280,G282)</f>
        <v>226360</v>
      </c>
      <c r="H279" s="26">
        <f>F279/D279*100</f>
        <v>154.4</v>
      </c>
      <c r="I279" s="283">
        <f t="shared" si="69"/>
        <v>9054.4</v>
      </c>
      <c r="J279" s="283">
        <f t="shared" si="69"/>
        <v>6.9393258426966295E-2</v>
      </c>
      <c r="K279" s="27"/>
    </row>
    <row r="280" spans="1:15" ht="13.5" customHeight="1" x14ac:dyDescent="0.2">
      <c r="B280" s="20">
        <v>32</v>
      </c>
      <c r="C280" s="32" t="s">
        <v>79</v>
      </c>
      <c r="D280" s="88">
        <f>D281</f>
        <v>2500</v>
      </c>
      <c r="E280" s="242">
        <v>0</v>
      </c>
      <c r="F280" s="242">
        <f>F281</f>
        <v>0</v>
      </c>
      <c r="G280" s="242">
        <v>0</v>
      </c>
      <c r="H280" s="26">
        <v>0</v>
      </c>
      <c r="I280" s="53">
        <f t="shared" si="69"/>
        <v>0</v>
      </c>
      <c r="J280" s="53">
        <v>0</v>
      </c>
      <c r="K280" s="27"/>
      <c r="L280" s="33"/>
      <c r="N280" s="50"/>
      <c r="O280" s="50"/>
    </row>
    <row r="281" spans="1:15" ht="13.5" customHeight="1" x14ac:dyDescent="0.2">
      <c r="B281" s="21">
        <v>323</v>
      </c>
      <c r="C281" s="34" t="s">
        <v>271</v>
      </c>
      <c r="D281" s="85">
        <v>2500</v>
      </c>
      <c r="E281" s="241">
        <v>0</v>
      </c>
      <c r="F281" s="241">
        <v>0</v>
      </c>
      <c r="G281" s="241">
        <v>0</v>
      </c>
      <c r="H281" s="26">
        <v>0</v>
      </c>
      <c r="I281" s="53">
        <f t="shared" si="69"/>
        <v>0</v>
      </c>
      <c r="J281" s="53">
        <v>0</v>
      </c>
      <c r="K281" s="27"/>
    </row>
    <row r="282" spans="1:15" ht="13.5" customHeight="1" x14ac:dyDescent="0.2">
      <c r="B282" s="44">
        <v>38</v>
      </c>
      <c r="C282" s="37" t="s">
        <v>183</v>
      </c>
      <c r="D282" s="163">
        <f>D283</f>
        <v>0</v>
      </c>
      <c r="E282" s="184">
        <f>SUM(E283:E283)</f>
        <v>222500</v>
      </c>
      <c r="F282" s="184">
        <f>SUM(F283:F283)</f>
        <v>3860</v>
      </c>
      <c r="G282" s="184">
        <f>SUM(G283:G283)</f>
        <v>226360</v>
      </c>
      <c r="H282" s="26">
        <v>0</v>
      </c>
      <c r="I282" s="53">
        <v>0</v>
      </c>
      <c r="J282" s="53">
        <v>0</v>
      </c>
      <c r="K282" s="27"/>
    </row>
    <row r="283" spans="1:15" ht="13.5" customHeight="1" x14ac:dyDescent="0.2">
      <c r="B283" s="105">
        <v>386</v>
      </c>
      <c r="C283" s="43" t="s">
        <v>191</v>
      </c>
      <c r="D283" s="203">
        <v>0</v>
      </c>
      <c r="E283" s="253">
        <v>222500</v>
      </c>
      <c r="F283" s="253">
        <v>3860</v>
      </c>
      <c r="G283" s="253">
        <v>226360</v>
      </c>
      <c r="H283" s="26">
        <v>0</v>
      </c>
      <c r="I283" s="53">
        <v>0</v>
      </c>
      <c r="J283" s="53">
        <v>0</v>
      </c>
      <c r="K283" s="27"/>
    </row>
    <row r="284" spans="1:15" ht="13.5" customHeight="1" x14ac:dyDescent="0.2">
      <c r="B284" s="136">
        <v>4</v>
      </c>
      <c r="C284" s="135" t="s">
        <v>105</v>
      </c>
      <c r="D284" s="88">
        <f>D285</f>
        <v>220000</v>
      </c>
      <c r="E284" s="242">
        <f>E286</f>
        <v>0</v>
      </c>
      <c r="F284" s="242">
        <f>F285</f>
        <v>0</v>
      </c>
      <c r="G284" s="242">
        <f>G286</f>
        <v>0</v>
      </c>
      <c r="H284" s="26">
        <v>0</v>
      </c>
      <c r="I284" s="53">
        <f t="shared" ref="I284:J289" si="70">G284/D284*100</f>
        <v>0</v>
      </c>
      <c r="J284" s="53">
        <v>0</v>
      </c>
      <c r="K284" s="27"/>
      <c r="L284" s="146"/>
    </row>
    <row r="285" spans="1:15" ht="13.5" customHeight="1" x14ac:dyDescent="0.2">
      <c r="B285" s="67">
        <v>42</v>
      </c>
      <c r="C285" s="32" t="s">
        <v>106</v>
      </c>
      <c r="D285" s="64">
        <f>SUM(D286,D287)</f>
        <v>220000</v>
      </c>
      <c r="E285" s="45">
        <f>SUM(E286:E286)</f>
        <v>0</v>
      </c>
      <c r="F285" s="45">
        <f>SUM(F286,F287)</f>
        <v>0</v>
      </c>
      <c r="G285" s="45">
        <f>SUM(G286:G286)</f>
        <v>0</v>
      </c>
      <c r="H285" s="26">
        <f>F285/D285*100</f>
        <v>0</v>
      </c>
      <c r="I285" s="53">
        <f t="shared" si="70"/>
        <v>0</v>
      </c>
      <c r="J285" s="53">
        <v>0</v>
      </c>
      <c r="K285" s="27"/>
    </row>
    <row r="286" spans="1:15" ht="13.5" customHeight="1" x14ac:dyDescent="0.2">
      <c r="B286" s="137">
        <v>421</v>
      </c>
      <c r="C286" s="139" t="s">
        <v>112</v>
      </c>
      <c r="D286" s="93">
        <v>187500</v>
      </c>
      <c r="E286" s="241">
        <v>0</v>
      </c>
      <c r="F286" s="241">
        <v>0</v>
      </c>
      <c r="G286" s="241">
        <v>0</v>
      </c>
      <c r="H286" s="26">
        <f>F286/D286*100</f>
        <v>0</v>
      </c>
      <c r="I286" s="53">
        <f t="shared" si="70"/>
        <v>0</v>
      </c>
      <c r="J286" s="53">
        <v>0</v>
      </c>
      <c r="K286" s="27"/>
    </row>
    <row r="287" spans="1:15" ht="13.5" customHeight="1" x14ac:dyDescent="0.2">
      <c r="B287" s="172">
        <v>426</v>
      </c>
      <c r="C287" s="153" t="s">
        <v>192</v>
      </c>
      <c r="D287" s="93">
        <v>32500</v>
      </c>
      <c r="E287" s="241">
        <v>0</v>
      </c>
      <c r="F287" s="241">
        <v>0</v>
      </c>
      <c r="G287" s="241">
        <v>0</v>
      </c>
      <c r="H287" s="26"/>
      <c r="I287" s="53">
        <f t="shared" si="70"/>
        <v>0</v>
      </c>
      <c r="J287" s="53">
        <v>0</v>
      </c>
      <c r="K287" s="27"/>
    </row>
    <row r="288" spans="1:15" ht="13.5" customHeight="1" x14ac:dyDescent="0.2">
      <c r="A288" s="524" t="s">
        <v>119</v>
      </c>
      <c r="B288" s="576"/>
      <c r="C288" s="577"/>
      <c r="D288" s="82">
        <f>D289</f>
        <v>7000</v>
      </c>
      <c r="E288" s="238">
        <f>E289</f>
        <v>7000</v>
      </c>
      <c r="F288" s="238">
        <f>F289</f>
        <v>-7000</v>
      </c>
      <c r="G288" s="238">
        <f>G289</f>
        <v>0</v>
      </c>
      <c r="H288" s="16">
        <f>F288/D288*100</f>
        <v>-100</v>
      </c>
      <c r="I288" s="16">
        <f t="shared" si="70"/>
        <v>0</v>
      </c>
      <c r="J288" s="16">
        <f t="shared" si="70"/>
        <v>-1.4285714285714286</v>
      </c>
      <c r="K288" s="27"/>
    </row>
    <row r="289" spans="1:17" ht="13.5" customHeight="1" x14ac:dyDescent="0.2">
      <c r="A289" s="471" t="s">
        <v>113</v>
      </c>
      <c r="B289" s="472"/>
      <c r="C289" s="473"/>
      <c r="D289" s="83">
        <f>SUM(D294,D299)</f>
        <v>7000</v>
      </c>
      <c r="E289" s="239">
        <f>SUM(E294,E299)</f>
        <v>7000</v>
      </c>
      <c r="F289" s="239">
        <f>SUM(F294,F299)</f>
        <v>-7000</v>
      </c>
      <c r="G289" s="239">
        <f>SUM(G294,G299)</f>
        <v>0</v>
      </c>
      <c r="H289" s="18">
        <f>F289/D289*100</f>
        <v>-100</v>
      </c>
      <c r="I289" s="18">
        <f t="shared" si="70"/>
        <v>0</v>
      </c>
      <c r="J289" s="18">
        <f t="shared" si="70"/>
        <v>-1.4285714285714286</v>
      </c>
      <c r="K289" s="27"/>
    </row>
    <row r="290" spans="1:17" ht="13.5" customHeight="1" x14ac:dyDescent="0.2">
      <c r="A290" s="493" t="s">
        <v>267</v>
      </c>
      <c r="B290" s="494"/>
      <c r="C290" s="495"/>
      <c r="D290" s="84">
        <v>0</v>
      </c>
      <c r="E290" s="240">
        <v>0</v>
      </c>
      <c r="F290" s="240">
        <v>0</v>
      </c>
      <c r="G290" s="240">
        <v>0</v>
      </c>
      <c r="H290" s="19">
        <v>0</v>
      </c>
      <c r="I290" s="19">
        <v>0</v>
      </c>
      <c r="J290" s="19">
        <v>0</v>
      </c>
      <c r="K290" s="27"/>
    </row>
    <row r="291" spans="1:17" ht="13.5" customHeight="1" x14ac:dyDescent="0.2">
      <c r="A291" s="554" t="s">
        <v>211</v>
      </c>
      <c r="B291" s="475"/>
      <c r="C291" s="476"/>
      <c r="D291" s="84">
        <v>7000</v>
      </c>
      <c r="E291" s="240">
        <v>7000</v>
      </c>
      <c r="F291" s="240">
        <v>-7000</v>
      </c>
      <c r="G291" s="240">
        <v>0</v>
      </c>
      <c r="H291" s="19">
        <f t="shared" ref="H291" si="71">F291/D291*100</f>
        <v>-100</v>
      </c>
      <c r="I291" s="19">
        <f>G291/D291*100</f>
        <v>0</v>
      </c>
      <c r="J291" s="19">
        <f>H291/E291*100</f>
        <v>-1.4285714285714286</v>
      </c>
      <c r="K291" s="27"/>
    </row>
    <row r="292" spans="1:17" ht="13.5" customHeight="1" x14ac:dyDescent="0.2">
      <c r="A292" s="488" t="s">
        <v>266</v>
      </c>
      <c r="B292" s="489"/>
      <c r="C292" s="511"/>
      <c r="D292" s="84">
        <v>0</v>
      </c>
      <c r="E292" s="240">
        <v>0</v>
      </c>
      <c r="F292" s="240">
        <v>0</v>
      </c>
      <c r="G292" s="240">
        <v>0</v>
      </c>
      <c r="H292" s="19">
        <v>0</v>
      </c>
      <c r="I292" s="19">
        <v>0</v>
      </c>
      <c r="J292" s="19">
        <v>0</v>
      </c>
      <c r="K292" s="27"/>
      <c r="L292" s="491"/>
      <c r="M292" s="491"/>
      <c r="N292" s="491"/>
      <c r="O292" s="491"/>
      <c r="P292" s="491"/>
      <c r="Q292" s="491"/>
    </row>
    <row r="293" spans="1:17" ht="13.5" customHeight="1" x14ac:dyDescent="0.2">
      <c r="A293" s="555" t="s">
        <v>219</v>
      </c>
      <c r="B293" s="555"/>
      <c r="C293" s="556"/>
      <c r="D293" s="84">
        <v>0</v>
      </c>
      <c r="E293" s="240">
        <v>0</v>
      </c>
      <c r="F293" s="240">
        <v>0</v>
      </c>
      <c r="G293" s="240">
        <v>0</v>
      </c>
      <c r="H293" s="19">
        <v>0</v>
      </c>
      <c r="I293" s="19">
        <v>0</v>
      </c>
      <c r="J293" s="19">
        <v>0</v>
      </c>
      <c r="K293" s="27"/>
      <c r="L293" s="491"/>
      <c r="M293" s="491"/>
      <c r="N293" s="491"/>
      <c r="O293" s="491"/>
      <c r="P293" s="491"/>
      <c r="Q293" s="491"/>
    </row>
    <row r="294" spans="1:17" ht="13.5" customHeight="1" x14ac:dyDescent="0.2">
      <c r="A294" s="27"/>
      <c r="B294" s="44">
        <v>3</v>
      </c>
      <c r="C294" s="37" t="s">
        <v>184</v>
      </c>
      <c r="D294" s="183">
        <f>D297</f>
        <v>0</v>
      </c>
      <c r="E294" s="261">
        <f>E297</f>
        <v>0</v>
      </c>
      <c r="F294" s="261">
        <f>F297</f>
        <v>0</v>
      </c>
      <c r="G294" s="261">
        <f>G297</f>
        <v>0</v>
      </c>
      <c r="H294" s="26">
        <v>0</v>
      </c>
      <c r="I294" s="53">
        <v>0</v>
      </c>
      <c r="J294" s="53">
        <v>0</v>
      </c>
      <c r="K294" s="27"/>
      <c r="L294" s="491"/>
      <c r="M294" s="491"/>
      <c r="N294" s="491"/>
      <c r="O294" s="491"/>
      <c r="P294" s="491"/>
      <c r="Q294" s="491"/>
    </row>
    <row r="295" spans="1:17" ht="13.5" customHeight="1" x14ac:dyDescent="0.2">
      <c r="A295" s="27"/>
      <c r="B295" s="20">
        <v>32</v>
      </c>
      <c r="C295" s="32" t="s">
        <v>79</v>
      </c>
      <c r="D295" s="160">
        <v>0</v>
      </c>
      <c r="E295" s="262">
        <v>0</v>
      </c>
      <c r="F295" s="262">
        <v>0</v>
      </c>
      <c r="G295" s="262">
        <v>0</v>
      </c>
      <c r="H295" s="26">
        <v>0</v>
      </c>
      <c r="I295" s="53">
        <v>0</v>
      </c>
      <c r="J295" s="53">
        <v>0</v>
      </c>
      <c r="K295" s="27"/>
    </row>
    <row r="296" spans="1:17" ht="13.5" customHeight="1" x14ac:dyDescent="0.2">
      <c r="A296" s="27"/>
      <c r="B296" s="23">
        <v>323</v>
      </c>
      <c r="C296" s="138" t="s">
        <v>271</v>
      </c>
      <c r="D296" s="161">
        <v>0</v>
      </c>
      <c r="E296" s="263">
        <v>0</v>
      </c>
      <c r="F296" s="263">
        <v>0</v>
      </c>
      <c r="G296" s="263">
        <v>0</v>
      </c>
      <c r="H296" s="77">
        <v>0</v>
      </c>
      <c r="I296" s="53">
        <v>0</v>
      </c>
      <c r="J296" s="53">
        <v>0</v>
      </c>
      <c r="K296" s="27"/>
      <c r="L296" s="33"/>
      <c r="N296" s="50"/>
      <c r="O296" s="50"/>
    </row>
    <row r="297" spans="1:17" s="27" customFormat="1" ht="13.5" customHeight="1" x14ac:dyDescent="0.2">
      <c r="B297" s="44">
        <v>38</v>
      </c>
      <c r="C297" s="37" t="s">
        <v>183</v>
      </c>
      <c r="D297" s="163">
        <f>D298</f>
        <v>0</v>
      </c>
      <c r="E297" s="184">
        <f>SUM(E298:E298)</f>
        <v>0</v>
      </c>
      <c r="F297" s="184">
        <f>SUM(F298:F298)</f>
        <v>0</v>
      </c>
      <c r="G297" s="184">
        <f>SUM(G298:G298)</f>
        <v>0</v>
      </c>
      <c r="H297" s="26">
        <v>0</v>
      </c>
      <c r="I297" s="53">
        <v>0</v>
      </c>
      <c r="J297" s="53">
        <v>0</v>
      </c>
      <c r="L297" s="46"/>
    </row>
    <row r="298" spans="1:17" s="27" customFormat="1" ht="13.5" customHeight="1" x14ac:dyDescent="0.2">
      <c r="B298" s="105">
        <v>386</v>
      </c>
      <c r="C298" s="43" t="s">
        <v>191</v>
      </c>
      <c r="D298" s="203">
        <v>0</v>
      </c>
      <c r="E298" s="253">
        <v>0</v>
      </c>
      <c r="F298" s="253">
        <v>0</v>
      </c>
      <c r="G298" s="253">
        <v>0</v>
      </c>
      <c r="H298" s="26">
        <v>0</v>
      </c>
      <c r="I298" s="53">
        <v>0</v>
      </c>
      <c r="J298" s="53">
        <v>0</v>
      </c>
      <c r="L298" s="46"/>
    </row>
    <row r="299" spans="1:17" s="27" customFormat="1" ht="13.5" customHeight="1" x14ac:dyDescent="0.2">
      <c r="A299"/>
      <c r="B299" s="67">
        <v>4</v>
      </c>
      <c r="C299" s="32" t="s">
        <v>105</v>
      </c>
      <c r="D299" s="88">
        <f>D300</f>
        <v>7000</v>
      </c>
      <c r="E299" s="242">
        <f>E300</f>
        <v>7000</v>
      </c>
      <c r="F299" s="242">
        <f>F300</f>
        <v>-7000</v>
      </c>
      <c r="G299" s="242">
        <f>G300</f>
        <v>0</v>
      </c>
      <c r="H299" s="26">
        <f>F299/D299*100</f>
        <v>-100</v>
      </c>
      <c r="I299" s="53">
        <f t="shared" ref="I299:J314" si="72">G299/D299*100</f>
        <v>0</v>
      </c>
      <c r="J299" s="53">
        <f t="shared" si="72"/>
        <v>-1.4285714285714286</v>
      </c>
      <c r="L299" s="104"/>
      <c r="O299" s="104"/>
    </row>
    <row r="300" spans="1:17" s="27" customFormat="1" ht="13.5" customHeight="1" x14ac:dyDescent="0.2">
      <c r="A300"/>
      <c r="B300" s="67">
        <v>42</v>
      </c>
      <c r="C300" s="32" t="s">
        <v>106</v>
      </c>
      <c r="D300" s="64">
        <f>SUM(D301:D301)</f>
        <v>7000</v>
      </c>
      <c r="E300" s="45">
        <f>SUM(E301:E301)</f>
        <v>7000</v>
      </c>
      <c r="F300" s="45">
        <f>SUM(F301:F301)</f>
        <v>-7000</v>
      </c>
      <c r="G300" s="45">
        <f>SUM(G301:G301)</f>
        <v>0</v>
      </c>
      <c r="H300" s="26">
        <f>F300/D300*100</f>
        <v>-100</v>
      </c>
      <c r="I300" s="53">
        <f t="shared" si="72"/>
        <v>0</v>
      </c>
      <c r="J300" s="53">
        <f t="shared" si="72"/>
        <v>-1.4285714285714286</v>
      </c>
    </row>
    <row r="301" spans="1:17" s="27" customFormat="1" ht="13.5" customHeight="1" x14ac:dyDescent="0.2">
      <c r="A301"/>
      <c r="B301" s="137">
        <v>421</v>
      </c>
      <c r="C301" s="139" t="s">
        <v>112</v>
      </c>
      <c r="D301" s="93">
        <v>7000</v>
      </c>
      <c r="E301" s="241">
        <v>7000</v>
      </c>
      <c r="F301" s="241">
        <v>-7000</v>
      </c>
      <c r="G301" s="241">
        <v>0</v>
      </c>
      <c r="H301" s="26">
        <f>F301/D301*100</f>
        <v>-100</v>
      </c>
      <c r="I301" s="53">
        <f t="shared" si="72"/>
        <v>0</v>
      </c>
      <c r="J301" s="53">
        <f t="shared" si="72"/>
        <v>-1.4285714285714286</v>
      </c>
    </row>
    <row r="302" spans="1:17" s="27" customFormat="1" ht="13.5" customHeight="1" x14ac:dyDescent="0.2">
      <c r="A302" s="549" t="s">
        <v>232</v>
      </c>
      <c r="B302" s="550"/>
      <c r="C302" s="551"/>
      <c r="D302" s="97">
        <f t="shared" ref="D302:G303" si="73">D303</f>
        <v>114500</v>
      </c>
      <c r="E302" s="264">
        <f t="shared" si="73"/>
        <v>115250</v>
      </c>
      <c r="F302" s="264">
        <f t="shared" si="73"/>
        <v>0</v>
      </c>
      <c r="G302" s="264">
        <f t="shared" si="73"/>
        <v>115250</v>
      </c>
      <c r="H302" s="98"/>
      <c r="I302" s="65">
        <f t="shared" si="72"/>
        <v>100.65502183406115</v>
      </c>
      <c r="J302" s="65">
        <f t="shared" si="72"/>
        <v>0</v>
      </c>
    </row>
    <row r="303" spans="1:17" s="27" customFormat="1" ht="13.5" customHeight="1" x14ac:dyDescent="0.2">
      <c r="A303" s="557" t="s">
        <v>302</v>
      </c>
      <c r="B303" s="558"/>
      <c r="C303" s="559"/>
      <c r="D303" s="15">
        <f t="shared" si="73"/>
        <v>114500</v>
      </c>
      <c r="E303" s="238">
        <f t="shared" si="73"/>
        <v>115250</v>
      </c>
      <c r="F303" s="238">
        <f t="shared" si="73"/>
        <v>0</v>
      </c>
      <c r="G303" s="238">
        <f t="shared" si="73"/>
        <v>115250</v>
      </c>
      <c r="H303" s="16">
        <v>0</v>
      </c>
      <c r="I303" s="16">
        <f t="shared" si="72"/>
        <v>100.65502183406115</v>
      </c>
      <c r="J303" s="16">
        <f t="shared" si="72"/>
        <v>0</v>
      </c>
    </row>
    <row r="304" spans="1:17" s="27" customFormat="1" ht="13.5" customHeight="1" x14ac:dyDescent="0.2">
      <c r="A304" s="612" t="s">
        <v>185</v>
      </c>
      <c r="B304" s="613"/>
      <c r="C304" s="614"/>
      <c r="D304" s="17">
        <f>SUM(D311,D314)</f>
        <v>114500</v>
      </c>
      <c r="E304" s="239">
        <f>SUM(E305:E310)</f>
        <v>115250</v>
      </c>
      <c r="F304" s="239">
        <f>SUM(F305:F310)</f>
        <v>0</v>
      </c>
      <c r="G304" s="239">
        <f>SUM(G311,G314)</f>
        <v>115250</v>
      </c>
      <c r="H304" s="18">
        <v>0</v>
      </c>
      <c r="I304" s="18">
        <f t="shared" si="72"/>
        <v>100.65502183406115</v>
      </c>
      <c r="J304" s="18">
        <f t="shared" si="72"/>
        <v>0</v>
      </c>
    </row>
    <row r="305" spans="1:11" ht="13.5" customHeight="1" x14ac:dyDescent="0.2">
      <c r="A305" s="474" t="s">
        <v>213</v>
      </c>
      <c r="B305" s="475"/>
      <c r="C305" s="476"/>
      <c r="D305" s="84">
        <v>4200</v>
      </c>
      <c r="E305" s="240">
        <v>4950</v>
      </c>
      <c r="F305" s="240">
        <f>SUM(F314,F311)</f>
        <v>0</v>
      </c>
      <c r="G305" s="240">
        <v>4950</v>
      </c>
      <c r="H305" s="19">
        <v>0</v>
      </c>
      <c r="I305" s="19">
        <f t="shared" si="72"/>
        <v>117.85714285714286</v>
      </c>
      <c r="J305" s="19">
        <f t="shared" si="72"/>
        <v>0</v>
      </c>
      <c r="K305" s="27"/>
    </row>
    <row r="306" spans="1:11" ht="13.5" customHeight="1" x14ac:dyDescent="0.2">
      <c r="A306" s="503" t="s">
        <v>276</v>
      </c>
      <c r="B306" s="468"/>
      <c r="C306" s="469"/>
      <c r="D306" s="84">
        <v>88800</v>
      </c>
      <c r="E306" s="240">
        <v>88800</v>
      </c>
      <c r="F306" s="240">
        <v>0</v>
      </c>
      <c r="G306" s="240">
        <v>88800</v>
      </c>
      <c r="H306" s="19">
        <f t="shared" ref="H306:H309" si="74">F306/D306*100</f>
        <v>0</v>
      </c>
      <c r="I306" s="19">
        <f t="shared" si="72"/>
        <v>100</v>
      </c>
      <c r="J306" s="19">
        <f t="shared" si="72"/>
        <v>0</v>
      </c>
      <c r="K306" s="27"/>
    </row>
    <row r="307" spans="1:11" ht="13.5" customHeight="1" x14ac:dyDescent="0.2">
      <c r="A307" s="489" t="s">
        <v>277</v>
      </c>
      <c r="B307" s="489"/>
      <c r="C307" s="490"/>
      <c r="D307" s="84">
        <v>4900</v>
      </c>
      <c r="E307" s="240">
        <v>4900</v>
      </c>
      <c r="F307" s="240">
        <v>13516</v>
      </c>
      <c r="G307" s="240">
        <v>18416</v>
      </c>
      <c r="H307" s="19">
        <f t="shared" si="74"/>
        <v>275.83673469387759</v>
      </c>
      <c r="I307" s="19">
        <f t="shared" si="72"/>
        <v>375.83673469387759</v>
      </c>
      <c r="J307" s="19">
        <f t="shared" si="72"/>
        <v>5.6293211162015835</v>
      </c>
      <c r="K307" s="27"/>
    </row>
    <row r="308" spans="1:11" ht="15.75" customHeight="1" x14ac:dyDescent="0.2">
      <c r="A308" s="489" t="s">
        <v>278</v>
      </c>
      <c r="B308" s="489"/>
      <c r="C308" s="490"/>
      <c r="D308" s="84">
        <v>13100</v>
      </c>
      <c r="E308" s="240">
        <v>13100</v>
      </c>
      <c r="F308" s="240">
        <v>-13100</v>
      </c>
      <c r="G308" s="240">
        <v>0</v>
      </c>
      <c r="H308" s="19">
        <f t="shared" si="74"/>
        <v>-100</v>
      </c>
      <c r="I308" s="19">
        <f t="shared" si="72"/>
        <v>0</v>
      </c>
      <c r="J308" s="19">
        <f t="shared" si="72"/>
        <v>-0.76335877862595414</v>
      </c>
    </row>
    <row r="309" spans="1:11" ht="12.75" customHeight="1" x14ac:dyDescent="0.2">
      <c r="A309" s="552" t="s">
        <v>255</v>
      </c>
      <c r="B309" s="552"/>
      <c r="C309" s="552"/>
      <c r="D309" s="84">
        <v>3500</v>
      </c>
      <c r="E309" s="394">
        <v>0</v>
      </c>
      <c r="F309" s="394">
        <v>0</v>
      </c>
      <c r="G309" s="394">
        <v>0</v>
      </c>
      <c r="H309" s="395">
        <f t="shared" si="74"/>
        <v>0</v>
      </c>
      <c r="I309" s="395">
        <f t="shared" si="72"/>
        <v>0</v>
      </c>
      <c r="J309" s="395">
        <v>0</v>
      </c>
    </row>
    <row r="310" spans="1:11" ht="16.5" customHeight="1" x14ac:dyDescent="0.2">
      <c r="A310" s="515" t="s">
        <v>257</v>
      </c>
      <c r="B310" s="516"/>
      <c r="C310" s="517"/>
      <c r="D310" s="84">
        <v>0</v>
      </c>
      <c r="E310" s="240">
        <v>3500</v>
      </c>
      <c r="F310" s="240">
        <v>-416</v>
      </c>
      <c r="G310" s="240">
        <v>3084</v>
      </c>
      <c r="H310" s="19">
        <v>0</v>
      </c>
      <c r="I310" s="19">
        <v>0</v>
      </c>
      <c r="J310" s="19">
        <v>0</v>
      </c>
    </row>
    <row r="311" spans="1:11" ht="14.1" customHeight="1" x14ac:dyDescent="0.2">
      <c r="B311" s="134">
        <v>4</v>
      </c>
      <c r="C311" s="135" t="s">
        <v>105</v>
      </c>
      <c r="D311" s="88">
        <f>D312</f>
        <v>111000</v>
      </c>
      <c r="E311" s="242">
        <f>E312</f>
        <v>111000</v>
      </c>
      <c r="F311" s="242">
        <f>F312</f>
        <v>0</v>
      </c>
      <c r="G311" s="242">
        <f>G312</f>
        <v>111000</v>
      </c>
      <c r="H311" s="26">
        <v>0</v>
      </c>
      <c r="I311" s="53">
        <f t="shared" si="72"/>
        <v>100</v>
      </c>
      <c r="J311" s="53">
        <f t="shared" si="72"/>
        <v>0</v>
      </c>
    </row>
    <row r="312" spans="1:11" ht="14.1" customHeight="1" x14ac:dyDescent="0.2">
      <c r="B312" s="20">
        <v>42</v>
      </c>
      <c r="C312" s="32" t="s">
        <v>122</v>
      </c>
      <c r="D312" s="64">
        <f>SUM(D313:D313)</f>
        <v>111000</v>
      </c>
      <c r="E312" s="45">
        <f>SUM(E313:E313)</f>
        <v>111000</v>
      </c>
      <c r="F312" s="45">
        <f>SUM(F313:F313)</f>
        <v>0</v>
      </c>
      <c r="G312" s="45">
        <f>SUM(G313:G313)</f>
        <v>111000</v>
      </c>
      <c r="H312" s="26">
        <v>0</v>
      </c>
      <c r="I312" s="53">
        <f t="shared" si="72"/>
        <v>100</v>
      </c>
      <c r="J312" s="53">
        <f t="shared" si="72"/>
        <v>0</v>
      </c>
    </row>
    <row r="313" spans="1:11" ht="14.1" customHeight="1" x14ac:dyDescent="0.2">
      <c r="B313" s="21">
        <v>422</v>
      </c>
      <c r="C313" s="34" t="s">
        <v>123</v>
      </c>
      <c r="D313" s="90">
        <v>111000</v>
      </c>
      <c r="E313" s="255">
        <v>111000</v>
      </c>
      <c r="F313" s="265">
        <v>0</v>
      </c>
      <c r="G313" s="255">
        <v>111000</v>
      </c>
      <c r="H313" s="26">
        <v>0</v>
      </c>
      <c r="I313" s="53">
        <f t="shared" si="72"/>
        <v>100</v>
      </c>
      <c r="J313" s="53">
        <f t="shared" si="72"/>
        <v>0</v>
      </c>
    </row>
    <row r="314" spans="1:11" ht="14.1" customHeight="1" x14ac:dyDescent="0.2">
      <c r="B314" s="25">
        <v>3</v>
      </c>
      <c r="C314" s="38" t="s">
        <v>78</v>
      </c>
      <c r="D314" s="227">
        <f>SUM(D315,D317)</f>
        <v>3500</v>
      </c>
      <c r="E314" s="269">
        <f>SUM(E315,E317)</f>
        <v>4250</v>
      </c>
      <c r="F314" s="266">
        <f>SUM(F315,F317)</f>
        <v>0</v>
      </c>
      <c r="G314" s="269">
        <f>SUM(G315,G317)</f>
        <v>4250</v>
      </c>
      <c r="H314" s="75">
        <v>0</v>
      </c>
      <c r="I314" s="53">
        <f t="shared" si="72"/>
        <v>121.42857142857142</v>
      </c>
      <c r="J314" s="53">
        <f t="shared" si="72"/>
        <v>0</v>
      </c>
    </row>
    <row r="315" spans="1:11" ht="14.1" customHeight="1" x14ac:dyDescent="0.2">
      <c r="B315" s="190">
        <v>36</v>
      </c>
      <c r="C315" s="32" t="s">
        <v>120</v>
      </c>
      <c r="D315" s="228">
        <f>SUM(D316:D316)</f>
        <v>0</v>
      </c>
      <c r="E315" s="45">
        <f>SUM(E316:E316)</f>
        <v>0</v>
      </c>
      <c r="F315" s="45">
        <f>SUM(F316:F316)</f>
        <v>0</v>
      </c>
      <c r="G315" s="45">
        <f>SUM(G316:G316)</f>
        <v>0</v>
      </c>
      <c r="H315" s="26">
        <v>0</v>
      </c>
      <c r="I315" s="53">
        <v>0</v>
      </c>
      <c r="J315" s="53">
        <v>0</v>
      </c>
    </row>
    <row r="316" spans="1:11" ht="14.1" customHeight="1" x14ac:dyDescent="0.2">
      <c r="B316" s="148">
        <v>363</v>
      </c>
      <c r="C316" s="226" t="s">
        <v>288</v>
      </c>
      <c r="D316" s="93">
        <v>0</v>
      </c>
      <c r="E316" s="241">
        <v>0</v>
      </c>
      <c r="F316" s="241">
        <v>0</v>
      </c>
      <c r="G316" s="241">
        <v>0</v>
      </c>
      <c r="H316" s="26">
        <v>0</v>
      </c>
      <c r="I316" s="53">
        <v>0</v>
      </c>
      <c r="J316" s="53">
        <v>0</v>
      </c>
    </row>
    <row r="317" spans="1:11" ht="13.5" customHeight="1" x14ac:dyDescent="0.2">
      <c r="B317" s="20">
        <v>32</v>
      </c>
      <c r="C317" s="152" t="s">
        <v>79</v>
      </c>
      <c r="D317" s="286">
        <f>SUM(D319:D319)</f>
        <v>3500</v>
      </c>
      <c r="E317" s="256">
        <f>SUM(E318,E319)</f>
        <v>4250</v>
      </c>
      <c r="F317" s="256">
        <f>SUM(F318,F319)</f>
        <v>0</v>
      </c>
      <c r="G317" s="256">
        <f>SUM(G318,G319)</f>
        <v>4250</v>
      </c>
      <c r="H317" s="162">
        <v>0</v>
      </c>
      <c r="I317" s="287">
        <f t="shared" ref="I317:J326" si="75">G317/D317*100</f>
        <v>121.42857142857142</v>
      </c>
      <c r="J317" s="287">
        <f t="shared" si="75"/>
        <v>0</v>
      </c>
    </row>
    <row r="318" spans="1:11" ht="13.5" customHeight="1" x14ac:dyDescent="0.2">
      <c r="B318" s="295">
        <v>323</v>
      </c>
      <c r="C318" s="285" t="s">
        <v>300</v>
      </c>
      <c r="D318" s="292">
        <v>0</v>
      </c>
      <c r="E318" s="293">
        <v>750</v>
      </c>
      <c r="F318" s="293">
        <v>0</v>
      </c>
      <c r="G318" s="293">
        <v>750</v>
      </c>
      <c r="H318" s="294">
        <v>0</v>
      </c>
      <c r="I318" s="291">
        <v>0</v>
      </c>
      <c r="J318" s="291">
        <v>0</v>
      </c>
    </row>
    <row r="319" spans="1:11" ht="13.5" customHeight="1" x14ac:dyDescent="0.2">
      <c r="B319" s="21">
        <v>329</v>
      </c>
      <c r="C319" s="284" t="s">
        <v>80</v>
      </c>
      <c r="D319" s="288">
        <v>3500</v>
      </c>
      <c r="E319" s="289">
        <v>3500</v>
      </c>
      <c r="F319" s="289">
        <v>0</v>
      </c>
      <c r="G319" s="289">
        <v>3500</v>
      </c>
      <c r="H319" s="159">
        <v>0</v>
      </c>
      <c r="I319" s="290">
        <f t="shared" si="75"/>
        <v>100</v>
      </c>
      <c r="J319" s="290">
        <f t="shared" si="75"/>
        <v>0</v>
      </c>
    </row>
    <row r="320" spans="1:11" ht="13.5" customHeight="1" x14ac:dyDescent="0.2">
      <c r="B320" s="562" t="s">
        <v>220</v>
      </c>
      <c r="C320" s="563"/>
      <c r="D320" s="94">
        <f>SUM(D321,)</f>
        <v>339000</v>
      </c>
      <c r="E320" s="267">
        <f>SUM(E321)</f>
        <v>339000</v>
      </c>
      <c r="F320" s="336">
        <f>SUM(F321)</f>
        <v>0</v>
      </c>
      <c r="G320" s="267">
        <f>SUM(G321)</f>
        <v>339000</v>
      </c>
      <c r="H320" s="53">
        <v>0</v>
      </c>
      <c r="I320" s="53">
        <f t="shared" si="75"/>
        <v>100</v>
      </c>
      <c r="J320" s="53">
        <f t="shared" si="75"/>
        <v>0</v>
      </c>
    </row>
    <row r="321" spans="1:15" ht="13.5" customHeight="1" x14ac:dyDescent="0.2">
      <c r="A321" s="482" t="s">
        <v>124</v>
      </c>
      <c r="B321" s="483"/>
      <c r="C321" s="484"/>
      <c r="D321" s="81">
        <f>SUM(D322,D332,D342,D351)</f>
        <v>339000</v>
      </c>
      <c r="E321" s="237">
        <f>SUM(E322,E332,E342,E351)</f>
        <v>339000</v>
      </c>
      <c r="F321" s="237">
        <f>SUM(F322,F332,F342,F351)</f>
        <v>0</v>
      </c>
      <c r="G321" s="237">
        <f>SUM(G322,G332,G342,G351)</f>
        <v>339000</v>
      </c>
      <c r="H321" s="65">
        <f t="shared" ref="H321:H322" si="76">F321/D321*100</f>
        <v>0</v>
      </c>
      <c r="I321" s="65">
        <f t="shared" si="75"/>
        <v>100</v>
      </c>
      <c r="J321" s="65">
        <f t="shared" si="75"/>
        <v>0</v>
      </c>
    </row>
    <row r="322" spans="1:15" ht="13.5" customHeight="1" x14ac:dyDescent="0.2">
      <c r="A322" s="485" t="s">
        <v>125</v>
      </c>
      <c r="B322" s="486"/>
      <c r="C322" s="487"/>
      <c r="D322" s="92">
        <f>D323</f>
        <v>300000</v>
      </c>
      <c r="E322" s="260">
        <f>E323</f>
        <v>300000</v>
      </c>
      <c r="F322" s="260">
        <f>F323</f>
        <v>0</v>
      </c>
      <c r="G322" s="260">
        <f>G323</f>
        <v>300000</v>
      </c>
      <c r="H322" s="16">
        <f t="shared" si="76"/>
        <v>0</v>
      </c>
      <c r="I322" s="16">
        <f t="shared" si="75"/>
        <v>100</v>
      </c>
      <c r="J322" s="16">
        <f t="shared" si="75"/>
        <v>0</v>
      </c>
    </row>
    <row r="323" spans="1:15" ht="13.5" customHeight="1" x14ac:dyDescent="0.2">
      <c r="A323" s="540" t="s">
        <v>113</v>
      </c>
      <c r="B323" s="541"/>
      <c r="C323" s="542"/>
      <c r="D323" s="83">
        <f>D331</f>
        <v>300000</v>
      </c>
      <c r="E323" s="239">
        <f>E329</f>
        <v>300000</v>
      </c>
      <c r="F323" s="239">
        <f>F329</f>
        <v>0</v>
      </c>
      <c r="G323" s="239">
        <f>G329</f>
        <v>300000</v>
      </c>
      <c r="H323" s="18">
        <f>F323/D323*100</f>
        <v>0</v>
      </c>
      <c r="I323" s="18">
        <f t="shared" si="75"/>
        <v>100</v>
      </c>
      <c r="J323" s="18">
        <f t="shared" si="75"/>
        <v>0</v>
      </c>
    </row>
    <row r="324" spans="1:15" ht="13.5" customHeight="1" x14ac:dyDescent="0.2">
      <c r="A324" s="493" t="s">
        <v>262</v>
      </c>
      <c r="B324" s="494"/>
      <c r="C324" s="495"/>
      <c r="D324" s="84">
        <v>79850</v>
      </c>
      <c r="E324" s="240">
        <v>79850</v>
      </c>
      <c r="F324" s="240">
        <f>F329</f>
        <v>0</v>
      </c>
      <c r="G324" s="240">
        <v>79850</v>
      </c>
      <c r="H324" s="19">
        <f t="shared" ref="H324:H328" si="77">F324/D324*100</f>
        <v>0</v>
      </c>
      <c r="I324" s="19">
        <f t="shared" si="75"/>
        <v>100</v>
      </c>
      <c r="J324" s="19">
        <f t="shared" si="75"/>
        <v>0</v>
      </c>
      <c r="L324" s="33"/>
      <c r="O324" s="33"/>
    </row>
    <row r="325" spans="1:15" ht="13.5" customHeight="1" x14ac:dyDescent="0.2">
      <c r="A325" s="467" t="s">
        <v>289</v>
      </c>
      <c r="B325" s="468"/>
      <c r="C325" s="469"/>
      <c r="D325" s="84">
        <v>5000</v>
      </c>
      <c r="E325" s="240">
        <v>5000</v>
      </c>
      <c r="F325" s="240">
        <v>0</v>
      </c>
      <c r="G325" s="240">
        <v>5000</v>
      </c>
      <c r="H325" s="19">
        <v>0</v>
      </c>
      <c r="I325" s="19">
        <f t="shared" si="75"/>
        <v>100</v>
      </c>
      <c r="J325" s="19">
        <f t="shared" si="75"/>
        <v>0</v>
      </c>
    </row>
    <row r="326" spans="1:15" ht="13.5" customHeight="1" x14ac:dyDescent="0.2">
      <c r="A326" s="488" t="s">
        <v>280</v>
      </c>
      <c r="B326" s="489"/>
      <c r="C326" s="490"/>
      <c r="D326" s="84">
        <v>150</v>
      </c>
      <c r="E326" s="240">
        <v>150</v>
      </c>
      <c r="F326" s="240">
        <v>0</v>
      </c>
      <c r="G326" s="240">
        <v>150</v>
      </c>
      <c r="H326" s="19">
        <f t="shared" si="77"/>
        <v>0</v>
      </c>
      <c r="I326" s="19">
        <f t="shared" si="75"/>
        <v>100</v>
      </c>
      <c r="J326" s="19">
        <f t="shared" si="75"/>
        <v>0</v>
      </c>
    </row>
    <row r="327" spans="1:15" ht="21.95" customHeight="1" x14ac:dyDescent="0.2">
      <c r="A327" s="496" t="s">
        <v>279</v>
      </c>
      <c r="B327" s="497"/>
      <c r="C327" s="498"/>
      <c r="D327" s="84">
        <v>0</v>
      </c>
      <c r="E327" s="240">
        <v>0</v>
      </c>
      <c r="F327" s="240">
        <v>0</v>
      </c>
      <c r="G327" s="240">
        <v>0</v>
      </c>
      <c r="H327" s="19">
        <v>0</v>
      </c>
      <c r="I327" s="19">
        <v>0</v>
      </c>
      <c r="J327" s="19">
        <v>0</v>
      </c>
      <c r="K327" s="27"/>
    </row>
    <row r="328" spans="1:15" ht="15.75" customHeight="1" x14ac:dyDescent="0.2">
      <c r="A328" s="467" t="s">
        <v>285</v>
      </c>
      <c r="B328" s="468"/>
      <c r="C328" s="469"/>
      <c r="D328" s="84">
        <v>215000</v>
      </c>
      <c r="E328" s="240">
        <v>215000</v>
      </c>
      <c r="F328" s="240">
        <v>0</v>
      </c>
      <c r="G328" s="240">
        <v>215000</v>
      </c>
      <c r="H328" s="19">
        <f t="shared" si="77"/>
        <v>0</v>
      </c>
      <c r="I328" s="19">
        <f t="shared" ref="I328:J334" si="78">G328/D328*100</f>
        <v>100</v>
      </c>
      <c r="J328" s="19">
        <f t="shared" si="78"/>
        <v>0</v>
      </c>
      <c r="K328" s="27"/>
    </row>
    <row r="329" spans="1:15" ht="13.5" customHeight="1" x14ac:dyDescent="0.2">
      <c r="B329" s="134">
        <v>3</v>
      </c>
      <c r="C329" s="135" t="s">
        <v>78</v>
      </c>
      <c r="D329" s="88">
        <f>D330</f>
        <v>300000</v>
      </c>
      <c r="E329" s="242">
        <f>E330</f>
        <v>300000</v>
      </c>
      <c r="F329" s="242">
        <f>F330</f>
        <v>0</v>
      </c>
      <c r="G329" s="242">
        <f>G330</f>
        <v>300000</v>
      </c>
      <c r="H329" s="26">
        <f t="shared" ref="H329:H332" si="79">F329/D329*100</f>
        <v>0</v>
      </c>
      <c r="I329" s="53">
        <f t="shared" si="78"/>
        <v>100</v>
      </c>
      <c r="J329" s="53">
        <f t="shared" si="78"/>
        <v>0</v>
      </c>
      <c r="K329" s="27"/>
    </row>
    <row r="330" spans="1:15" ht="13.5" customHeight="1" x14ac:dyDescent="0.2">
      <c r="B330" s="20">
        <v>32</v>
      </c>
      <c r="C330" s="32" t="s">
        <v>79</v>
      </c>
      <c r="D330" s="64">
        <f>SUM(D331:D331)</f>
        <v>300000</v>
      </c>
      <c r="E330" s="45">
        <f>SUM(E331:E331)</f>
        <v>300000</v>
      </c>
      <c r="F330" s="45">
        <f>SUM(F331:F331)</f>
        <v>0</v>
      </c>
      <c r="G330" s="45">
        <f>SUM(G331:G331)</f>
        <v>300000</v>
      </c>
      <c r="H330" s="26">
        <f t="shared" si="79"/>
        <v>0</v>
      </c>
      <c r="I330" s="53">
        <f t="shared" si="78"/>
        <v>100</v>
      </c>
      <c r="J330" s="53">
        <f t="shared" si="78"/>
        <v>0</v>
      </c>
      <c r="K330" s="27"/>
    </row>
    <row r="331" spans="1:15" ht="13.5" customHeight="1" x14ac:dyDescent="0.2">
      <c r="B331" s="23">
        <v>323</v>
      </c>
      <c r="C331" s="139" t="s">
        <v>126</v>
      </c>
      <c r="D331" s="85">
        <v>300000</v>
      </c>
      <c r="E331" s="241">
        <v>300000</v>
      </c>
      <c r="F331" s="241">
        <v>0</v>
      </c>
      <c r="G331" s="241">
        <v>300000</v>
      </c>
      <c r="H331" s="26">
        <f t="shared" si="79"/>
        <v>0</v>
      </c>
      <c r="I331" s="53">
        <f t="shared" si="78"/>
        <v>100</v>
      </c>
      <c r="J331" s="53">
        <f t="shared" si="78"/>
        <v>0</v>
      </c>
      <c r="K331" s="27"/>
    </row>
    <row r="332" spans="1:15" ht="13.5" customHeight="1" x14ac:dyDescent="0.2">
      <c r="A332" s="485" t="s">
        <v>127</v>
      </c>
      <c r="B332" s="486"/>
      <c r="C332" s="487"/>
      <c r="D332" s="82">
        <f>D333</f>
        <v>4000</v>
      </c>
      <c r="E332" s="238">
        <f t="shared" ref="E332:G333" si="80">E333</f>
        <v>4000</v>
      </c>
      <c r="F332" s="238">
        <f t="shared" si="80"/>
        <v>0</v>
      </c>
      <c r="G332" s="238">
        <f t="shared" si="80"/>
        <v>4000</v>
      </c>
      <c r="H332" s="16">
        <f t="shared" si="79"/>
        <v>0</v>
      </c>
      <c r="I332" s="16">
        <f t="shared" si="78"/>
        <v>100</v>
      </c>
      <c r="J332" s="16">
        <f t="shared" si="78"/>
        <v>0</v>
      </c>
      <c r="K332" s="27"/>
    </row>
    <row r="333" spans="1:15" ht="13.5" customHeight="1" x14ac:dyDescent="0.2">
      <c r="A333" s="540" t="s">
        <v>113</v>
      </c>
      <c r="B333" s="541"/>
      <c r="C333" s="542"/>
      <c r="D333" s="83">
        <f>D337</f>
        <v>4000</v>
      </c>
      <c r="E333" s="239">
        <f>E337</f>
        <v>4000</v>
      </c>
      <c r="F333" s="239">
        <f t="shared" si="80"/>
        <v>0</v>
      </c>
      <c r="G333" s="239">
        <f>G337</f>
        <v>4000</v>
      </c>
      <c r="H333" s="18">
        <f>F333/D333*100</f>
        <v>0</v>
      </c>
      <c r="I333" s="18">
        <f t="shared" si="78"/>
        <v>100</v>
      </c>
      <c r="J333" s="18">
        <f t="shared" si="78"/>
        <v>0</v>
      </c>
      <c r="K333" s="27"/>
    </row>
    <row r="334" spans="1:15" ht="13.5" customHeight="1" x14ac:dyDescent="0.2">
      <c r="A334" s="493" t="s">
        <v>244</v>
      </c>
      <c r="B334" s="494"/>
      <c r="C334" s="495"/>
      <c r="D334" s="84">
        <v>1000</v>
      </c>
      <c r="E334" s="240">
        <v>1000</v>
      </c>
      <c r="F334" s="240">
        <f>F337</f>
        <v>0</v>
      </c>
      <c r="G334" s="240">
        <v>1000</v>
      </c>
      <c r="H334" s="19">
        <f t="shared" ref="H334:H336" si="81">F334/D334*100</f>
        <v>0</v>
      </c>
      <c r="I334" s="19">
        <f t="shared" si="78"/>
        <v>100</v>
      </c>
      <c r="J334" s="19">
        <f t="shared" si="78"/>
        <v>0</v>
      </c>
      <c r="K334" s="27"/>
    </row>
    <row r="335" spans="1:15" ht="13.5" customHeight="1" x14ac:dyDescent="0.2">
      <c r="A335" s="496" t="s">
        <v>279</v>
      </c>
      <c r="B335" s="497"/>
      <c r="C335" s="498"/>
      <c r="D335" s="84">
        <v>0</v>
      </c>
      <c r="E335" s="240">
        <v>0</v>
      </c>
      <c r="F335" s="240">
        <v>0</v>
      </c>
      <c r="G335" s="240">
        <v>0</v>
      </c>
      <c r="H335" s="19">
        <v>0</v>
      </c>
      <c r="I335" s="19">
        <v>0</v>
      </c>
      <c r="J335" s="19">
        <v>0</v>
      </c>
      <c r="K335" s="27"/>
    </row>
    <row r="336" spans="1:15" ht="13.5" customHeight="1" x14ac:dyDescent="0.2">
      <c r="A336" s="467" t="s">
        <v>285</v>
      </c>
      <c r="B336" s="468"/>
      <c r="C336" s="469"/>
      <c r="D336" s="84">
        <v>3000</v>
      </c>
      <c r="E336" s="240">
        <v>3000</v>
      </c>
      <c r="F336" s="240">
        <v>0</v>
      </c>
      <c r="G336" s="240">
        <v>3000</v>
      </c>
      <c r="H336" s="19">
        <f t="shared" si="81"/>
        <v>0</v>
      </c>
      <c r="I336" s="19">
        <f t="shared" ref="I336:J339" si="82">G336/D336*100</f>
        <v>100</v>
      </c>
      <c r="J336" s="19">
        <f t="shared" si="82"/>
        <v>0</v>
      </c>
      <c r="K336" s="27"/>
    </row>
    <row r="337" spans="1:11" ht="13.5" customHeight="1" x14ac:dyDescent="0.2">
      <c r="B337" s="134">
        <v>3</v>
      </c>
      <c r="C337" s="135" t="s">
        <v>78</v>
      </c>
      <c r="D337" s="88">
        <f>SUM(D338,D340)</f>
        <v>4000</v>
      </c>
      <c r="E337" s="242">
        <f>SUM(E338,E340)</f>
        <v>4000</v>
      </c>
      <c r="F337" s="242">
        <f>SUM(F338,F340)</f>
        <v>0</v>
      </c>
      <c r="G337" s="242">
        <f>SUM(G338,G340)</f>
        <v>4000</v>
      </c>
      <c r="H337" s="26">
        <f t="shared" ref="H337:H339" si="83">F337/D337*100</f>
        <v>0</v>
      </c>
      <c r="I337" s="53">
        <f t="shared" si="82"/>
        <v>100</v>
      </c>
      <c r="J337" s="53">
        <f t="shared" si="82"/>
        <v>0</v>
      </c>
      <c r="K337" s="27"/>
    </row>
    <row r="338" spans="1:11" ht="13.5" customHeight="1" x14ac:dyDescent="0.2">
      <c r="B338" s="20">
        <v>35</v>
      </c>
      <c r="C338" s="32" t="s">
        <v>79</v>
      </c>
      <c r="D338" s="64">
        <f>SUM(D339:D339)</f>
        <v>4000</v>
      </c>
      <c r="E338" s="45">
        <f>SUM(E339:E339)</f>
        <v>4000</v>
      </c>
      <c r="F338" s="45">
        <f>SUM(F339:F339)</f>
        <v>-1000</v>
      </c>
      <c r="G338" s="45">
        <f>SUM(G339:G339)</f>
        <v>3000</v>
      </c>
      <c r="H338" s="26">
        <f t="shared" si="83"/>
        <v>-25</v>
      </c>
      <c r="I338" s="53">
        <f t="shared" si="82"/>
        <v>75</v>
      </c>
      <c r="J338" s="53">
        <f t="shared" si="82"/>
        <v>-0.625</v>
      </c>
      <c r="K338" s="27"/>
    </row>
    <row r="339" spans="1:11" ht="13.5" customHeight="1" x14ac:dyDescent="0.2">
      <c r="B339" s="21">
        <v>352</v>
      </c>
      <c r="C339" s="34" t="s">
        <v>128</v>
      </c>
      <c r="D339" s="85">
        <v>4000</v>
      </c>
      <c r="E339" s="241">
        <v>4000</v>
      </c>
      <c r="F339" s="241">
        <v>-1000</v>
      </c>
      <c r="G339" s="241">
        <v>3000</v>
      </c>
      <c r="H339" s="26">
        <f t="shared" si="83"/>
        <v>-25</v>
      </c>
      <c r="I339" s="53">
        <f t="shared" si="82"/>
        <v>75</v>
      </c>
      <c r="J339" s="53">
        <f t="shared" si="82"/>
        <v>-0.625</v>
      </c>
      <c r="K339" s="27"/>
    </row>
    <row r="340" spans="1:11" ht="13.5" customHeight="1" x14ac:dyDescent="0.2">
      <c r="B340" s="20">
        <v>32</v>
      </c>
      <c r="C340" s="32" t="s">
        <v>79</v>
      </c>
      <c r="D340" s="64">
        <f>SUM(D341:D341)</f>
        <v>0</v>
      </c>
      <c r="E340" s="45">
        <f>SUM(E341:E341)</f>
        <v>0</v>
      </c>
      <c r="F340" s="45">
        <f>SUM(F341:F341)</f>
        <v>1000</v>
      </c>
      <c r="G340" s="45">
        <f>SUM(G341:G341)</f>
        <v>1000</v>
      </c>
      <c r="H340" s="26">
        <v>0</v>
      </c>
      <c r="I340" s="53">
        <v>0</v>
      </c>
      <c r="J340" s="53">
        <v>0</v>
      </c>
      <c r="K340" s="27"/>
    </row>
    <row r="341" spans="1:11" ht="13.5" customHeight="1" x14ac:dyDescent="0.2">
      <c r="B341" s="23">
        <v>323</v>
      </c>
      <c r="C341" s="139" t="s">
        <v>126</v>
      </c>
      <c r="D341" s="91">
        <v>0</v>
      </c>
      <c r="E341" s="259">
        <v>0</v>
      </c>
      <c r="F341" s="259">
        <v>1000</v>
      </c>
      <c r="G341" s="259">
        <v>1000</v>
      </c>
      <c r="H341" s="26">
        <v>0</v>
      </c>
      <c r="I341" s="53">
        <v>0</v>
      </c>
      <c r="J341" s="53">
        <v>0</v>
      </c>
      <c r="K341" s="27"/>
    </row>
    <row r="342" spans="1:11" ht="13.5" customHeight="1" x14ac:dyDescent="0.2">
      <c r="A342" s="485" t="s">
        <v>129</v>
      </c>
      <c r="B342" s="486"/>
      <c r="C342" s="487"/>
      <c r="D342" s="92">
        <f>D343</f>
        <v>25000</v>
      </c>
      <c r="E342" s="260">
        <f>E343</f>
        <v>25000</v>
      </c>
      <c r="F342" s="260">
        <f>F343</f>
        <v>0</v>
      </c>
      <c r="G342" s="260">
        <f>G343</f>
        <v>25000</v>
      </c>
      <c r="H342" s="16">
        <f>F342/D342*100</f>
        <v>0</v>
      </c>
      <c r="I342" s="16">
        <f>G342/D342*100</f>
        <v>100</v>
      </c>
      <c r="J342" s="16">
        <f>H342/E342*100</f>
        <v>0</v>
      </c>
      <c r="K342" s="27"/>
    </row>
    <row r="343" spans="1:11" ht="13.5" customHeight="1" x14ac:dyDescent="0.2">
      <c r="A343" s="471" t="s">
        <v>101</v>
      </c>
      <c r="B343" s="472"/>
      <c r="C343" s="473"/>
      <c r="D343" s="83">
        <f>D348</f>
        <v>25000</v>
      </c>
      <c r="E343" s="239">
        <f>E348</f>
        <v>25000</v>
      </c>
      <c r="F343" s="239">
        <f>F348</f>
        <v>0</v>
      </c>
      <c r="G343" s="239">
        <f>G348</f>
        <v>25000</v>
      </c>
      <c r="H343" s="18">
        <f>F343/D343*100</f>
        <v>0</v>
      </c>
      <c r="I343" s="18">
        <f>G343/D343*100</f>
        <v>100</v>
      </c>
      <c r="J343" s="18">
        <f>H343/E343*100</f>
        <v>0</v>
      </c>
      <c r="K343" s="27"/>
    </row>
    <row r="344" spans="1:11" ht="13.5" customHeight="1" x14ac:dyDescent="0.2">
      <c r="A344" s="474" t="s">
        <v>214</v>
      </c>
      <c r="B344" s="475"/>
      <c r="C344" s="476"/>
      <c r="D344" s="84">
        <v>0</v>
      </c>
      <c r="E344" s="240">
        <v>0</v>
      </c>
      <c r="F344" s="240">
        <v>0</v>
      </c>
      <c r="G344" s="240">
        <v>0</v>
      </c>
      <c r="H344" s="19">
        <v>0</v>
      </c>
      <c r="I344" s="19">
        <v>0</v>
      </c>
      <c r="J344" s="19">
        <v>0</v>
      </c>
      <c r="K344" s="27"/>
    </row>
    <row r="345" spans="1:11" ht="13.5" customHeight="1" x14ac:dyDescent="0.2">
      <c r="A345" s="496" t="s">
        <v>279</v>
      </c>
      <c r="B345" s="497"/>
      <c r="C345" s="498"/>
      <c r="D345" s="84">
        <v>0</v>
      </c>
      <c r="E345" s="240">
        <v>0</v>
      </c>
      <c r="F345" s="240">
        <v>0</v>
      </c>
      <c r="G345" s="240">
        <v>0</v>
      </c>
      <c r="H345" s="19">
        <v>0</v>
      </c>
      <c r="I345" s="19">
        <v>0</v>
      </c>
      <c r="J345" s="19">
        <v>0</v>
      </c>
      <c r="K345" s="27"/>
    </row>
    <row r="346" spans="1:11" ht="13.5" customHeight="1" x14ac:dyDescent="0.2">
      <c r="A346" s="467" t="s">
        <v>285</v>
      </c>
      <c r="B346" s="468"/>
      <c r="C346" s="469"/>
      <c r="D346" s="84">
        <v>25000</v>
      </c>
      <c r="E346" s="240">
        <v>25000</v>
      </c>
      <c r="F346" s="240">
        <v>0</v>
      </c>
      <c r="G346" s="240">
        <v>25000</v>
      </c>
      <c r="H346" s="19">
        <f t="shared" ref="H346" si="84">F346/D346*100</f>
        <v>0</v>
      </c>
      <c r="I346" s="19">
        <f>G346/D346*100</f>
        <v>100</v>
      </c>
      <c r="J346" s="19">
        <f>H346/E346*100</f>
        <v>0</v>
      </c>
      <c r="K346" s="27"/>
    </row>
    <row r="347" spans="1:11" ht="13.5" customHeight="1" x14ac:dyDescent="0.2">
      <c r="A347" s="467" t="s">
        <v>289</v>
      </c>
      <c r="B347" s="468"/>
      <c r="C347" s="469"/>
      <c r="D347" s="84">
        <v>0</v>
      </c>
      <c r="E347" s="240">
        <v>0</v>
      </c>
      <c r="F347" s="240">
        <v>0</v>
      </c>
      <c r="G347" s="240">
        <v>0</v>
      </c>
      <c r="H347" s="19">
        <v>0</v>
      </c>
      <c r="I347" s="19">
        <v>0</v>
      </c>
      <c r="J347" s="19">
        <v>0</v>
      </c>
      <c r="K347" s="27"/>
    </row>
    <row r="348" spans="1:11" ht="13.5" customHeight="1" x14ac:dyDescent="0.2">
      <c r="B348" s="134">
        <v>3</v>
      </c>
      <c r="C348" s="135" t="s">
        <v>78</v>
      </c>
      <c r="D348" s="88">
        <f>D349</f>
        <v>25000</v>
      </c>
      <c r="E348" s="242">
        <f>E349</f>
        <v>25000</v>
      </c>
      <c r="F348" s="242">
        <f>F349</f>
        <v>0</v>
      </c>
      <c r="G348" s="242">
        <f>G349</f>
        <v>25000</v>
      </c>
      <c r="H348" s="26">
        <f t="shared" ref="H348:H350" si="85">F348/D348*100</f>
        <v>0</v>
      </c>
      <c r="I348" s="26">
        <v>0</v>
      </c>
      <c r="J348" s="26">
        <v>0</v>
      </c>
      <c r="K348" s="27"/>
    </row>
    <row r="349" spans="1:11" ht="13.5" customHeight="1" x14ac:dyDescent="0.2">
      <c r="B349" s="20">
        <v>32</v>
      </c>
      <c r="C349" s="32" t="s">
        <v>79</v>
      </c>
      <c r="D349" s="64">
        <f>SUM(D350:D350)</f>
        <v>25000</v>
      </c>
      <c r="E349" s="45">
        <f>SUM(E350:E350)</f>
        <v>25000</v>
      </c>
      <c r="F349" s="45">
        <f>SUM(F350:F350)</f>
        <v>0</v>
      </c>
      <c r="G349" s="45">
        <f>SUM(G350:G350)</f>
        <v>25000</v>
      </c>
      <c r="H349" s="26">
        <f t="shared" si="85"/>
        <v>0</v>
      </c>
      <c r="I349" s="26">
        <v>0</v>
      </c>
      <c r="J349" s="26">
        <v>0</v>
      </c>
      <c r="K349" s="27"/>
    </row>
    <row r="350" spans="1:11" ht="12.75" customHeight="1" x14ac:dyDescent="0.2">
      <c r="B350" s="23">
        <v>323</v>
      </c>
      <c r="C350" s="139" t="s">
        <v>130</v>
      </c>
      <c r="D350" s="85">
        <v>25000</v>
      </c>
      <c r="E350" s="241">
        <v>25000</v>
      </c>
      <c r="F350" s="241">
        <v>0</v>
      </c>
      <c r="G350" s="241">
        <v>25000</v>
      </c>
      <c r="H350" s="26">
        <f t="shared" si="85"/>
        <v>0</v>
      </c>
      <c r="I350" s="26">
        <v>0</v>
      </c>
      <c r="J350" s="26">
        <v>0</v>
      </c>
      <c r="K350" s="27"/>
    </row>
    <row r="351" spans="1:11" ht="12.75" customHeight="1" x14ac:dyDescent="0.2">
      <c r="A351" s="557" t="s">
        <v>273</v>
      </c>
      <c r="B351" s="564"/>
      <c r="C351" s="565"/>
      <c r="D351" s="92">
        <f>D352</f>
        <v>10000</v>
      </c>
      <c r="E351" s="268">
        <f>E352</f>
        <v>10000</v>
      </c>
      <c r="F351" s="268">
        <f>F352</f>
        <v>0</v>
      </c>
      <c r="G351" s="268">
        <f>G352</f>
        <v>10000</v>
      </c>
      <c r="H351" s="101">
        <f>F351/D351*100</f>
        <v>0</v>
      </c>
      <c r="I351" s="101">
        <f>G351/D351*100</f>
        <v>100</v>
      </c>
      <c r="J351" s="101">
        <f>H351/E351*100</f>
        <v>0</v>
      </c>
      <c r="K351" s="27"/>
    </row>
    <row r="352" spans="1:11" ht="13.5" customHeight="1" x14ac:dyDescent="0.2">
      <c r="A352" s="471" t="s">
        <v>101</v>
      </c>
      <c r="B352" s="472"/>
      <c r="C352" s="473"/>
      <c r="D352" s="83">
        <f>D356</f>
        <v>10000</v>
      </c>
      <c r="E352" s="239">
        <f>E356</f>
        <v>10000</v>
      </c>
      <c r="F352" s="239">
        <f>F353</f>
        <v>0</v>
      </c>
      <c r="G352" s="239">
        <f>G356</f>
        <v>10000</v>
      </c>
      <c r="H352" s="18">
        <f>F352/D352*100</f>
        <v>0</v>
      </c>
      <c r="I352" s="18">
        <f>G352/D352*100</f>
        <v>100</v>
      </c>
      <c r="J352" s="18">
        <f>H352/E352*100</f>
        <v>0</v>
      </c>
      <c r="K352" s="27"/>
    </row>
    <row r="353" spans="1:12" ht="12.75" customHeight="1" x14ac:dyDescent="0.2">
      <c r="A353" s="474" t="s">
        <v>214</v>
      </c>
      <c r="B353" s="475"/>
      <c r="C353" s="476"/>
      <c r="D353" s="84">
        <v>0</v>
      </c>
      <c r="E353" s="240">
        <v>0</v>
      </c>
      <c r="F353" s="240">
        <f>F356</f>
        <v>0</v>
      </c>
      <c r="G353" s="240">
        <v>0</v>
      </c>
      <c r="H353" s="19">
        <v>0</v>
      </c>
      <c r="I353" s="19">
        <v>0</v>
      </c>
      <c r="J353" s="19">
        <v>0</v>
      </c>
      <c r="K353" s="27"/>
    </row>
    <row r="354" spans="1:12" ht="13.5" customHeight="1" x14ac:dyDescent="0.2">
      <c r="A354" s="496" t="s">
        <v>279</v>
      </c>
      <c r="B354" s="497"/>
      <c r="C354" s="498"/>
      <c r="D354" s="84">
        <v>0</v>
      </c>
      <c r="E354" s="240">
        <v>0</v>
      </c>
      <c r="F354" s="240">
        <v>0</v>
      </c>
      <c r="G354" s="240">
        <v>0</v>
      </c>
      <c r="H354" s="19">
        <v>0</v>
      </c>
      <c r="I354" s="19">
        <v>0</v>
      </c>
      <c r="J354" s="19">
        <v>0</v>
      </c>
      <c r="K354" s="27"/>
    </row>
    <row r="355" spans="1:12" ht="13.5" customHeight="1" x14ac:dyDescent="0.2">
      <c r="A355" s="467" t="s">
        <v>285</v>
      </c>
      <c r="B355" s="468"/>
      <c r="C355" s="469"/>
      <c r="D355" s="84">
        <v>10000</v>
      </c>
      <c r="E355" s="240">
        <v>10000</v>
      </c>
      <c r="F355" s="240">
        <v>0</v>
      </c>
      <c r="G355" s="240">
        <v>10000</v>
      </c>
      <c r="H355" s="19">
        <f t="shared" ref="H355" si="86">F355/D355*100</f>
        <v>0</v>
      </c>
      <c r="I355" s="19">
        <f t="shared" ref="I355:J368" si="87">G355/D355*100</f>
        <v>100</v>
      </c>
      <c r="J355" s="19">
        <f t="shared" si="87"/>
        <v>0</v>
      </c>
      <c r="K355" s="27"/>
    </row>
    <row r="356" spans="1:12" ht="13.5" customHeight="1" x14ac:dyDescent="0.2">
      <c r="B356" s="134">
        <v>3</v>
      </c>
      <c r="C356" s="135" t="s">
        <v>78</v>
      </c>
      <c r="D356" s="88">
        <f>D357</f>
        <v>10000</v>
      </c>
      <c r="E356" s="242">
        <f>E357</f>
        <v>10000</v>
      </c>
      <c r="F356" s="242">
        <f>F357</f>
        <v>0</v>
      </c>
      <c r="G356" s="242">
        <f>G357</f>
        <v>10000</v>
      </c>
      <c r="H356" s="26">
        <f t="shared" ref="H356:H371" si="88">F356/D356*100</f>
        <v>0</v>
      </c>
      <c r="I356" s="53">
        <f t="shared" si="87"/>
        <v>100</v>
      </c>
      <c r="J356" s="53">
        <f t="shared" si="87"/>
        <v>0</v>
      </c>
      <c r="K356" s="27"/>
    </row>
    <row r="357" spans="1:12" ht="14.25" customHeight="1" x14ac:dyDescent="0.2">
      <c r="A357" s="130"/>
      <c r="B357" s="67">
        <v>32</v>
      </c>
      <c r="C357" s="398" t="s">
        <v>79</v>
      </c>
      <c r="D357" s="64">
        <f>SUM(D358:D358)</f>
        <v>10000</v>
      </c>
      <c r="E357" s="45">
        <f>SUM(E358:E358)</f>
        <v>10000</v>
      </c>
      <c r="F357" s="45">
        <f>SUM(F358:F358)</f>
        <v>0</v>
      </c>
      <c r="G357" s="45">
        <f>SUM(G358:G358)</f>
        <v>10000</v>
      </c>
      <c r="H357" s="399">
        <f t="shared" si="88"/>
        <v>0</v>
      </c>
      <c r="I357" s="100">
        <f t="shared" si="87"/>
        <v>100</v>
      </c>
      <c r="J357" s="100">
        <f t="shared" si="87"/>
        <v>0</v>
      </c>
      <c r="K357" s="27"/>
    </row>
    <row r="358" spans="1:12" ht="13.5" customHeight="1" x14ac:dyDescent="0.2">
      <c r="B358" s="23">
        <v>323</v>
      </c>
      <c r="C358" s="139" t="s">
        <v>126</v>
      </c>
      <c r="D358" s="85">
        <v>10000</v>
      </c>
      <c r="E358" s="241">
        <v>10000</v>
      </c>
      <c r="F358" s="241">
        <v>0</v>
      </c>
      <c r="G358" s="241">
        <v>10000</v>
      </c>
      <c r="H358" s="26">
        <f t="shared" si="88"/>
        <v>0</v>
      </c>
      <c r="I358" s="53">
        <f t="shared" si="87"/>
        <v>100</v>
      </c>
      <c r="J358" s="53">
        <f t="shared" si="87"/>
        <v>0</v>
      </c>
      <c r="K358" s="27"/>
    </row>
    <row r="359" spans="1:12" ht="13.5" customHeight="1" x14ac:dyDescent="0.2">
      <c r="A359" s="618" t="s">
        <v>221</v>
      </c>
      <c r="B359" s="619"/>
      <c r="C359" s="620"/>
      <c r="D359" s="52">
        <f>SUM(D360,D395,D425)</f>
        <v>94300</v>
      </c>
      <c r="E359" s="269">
        <f>SUM(E360,E395,E425)</f>
        <v>79625</v>
      </c>
      <c r="F359" s="269">
        <f>SUM(F360,F395,F425)</f>
        <v>2000</v>
      </c>
      <c r="G359" s="269">
        <f>SUM(G360,G395,G425)</f>
        <v>81625</v>
      </c>
      <c r="H359" s="26">
        <f t="shared" si="88"/>
        <v>2.1208907741251326</v>
      </c>
      <c r="I359" s="53">
        <f t="shared" si="87"/>
        <v>86.558854718981976</v>
      </c>
      <c r="J359" s="53">
        <f t="shared" si="87"/>
        <v>2.6635990883832122E-3</v>
      </c>
      <c r="K359" s="27"/>
    </row>
    <row r="360" spans="1:12" ht="13.5" customHeight="1" x14ac:dyDescent="0.2">
      <c r="A360" s="549" t="s">
        <v>204</v>
      </c>
      <c r="B360" s="550"/>
      <c r="C360" s="551"/>
      <c r="D360" s="81">
        <f>SUM(D361,D367,D378)</f>
        <v>58300</v>
      </c>
      <c r="E360" s="237">
        <f>SUM(E361,E367,E378)</f>
        <v>58625</v>
      </c>
      <c r="F360" s="237">
        <f>SUM(F361,F367,F378)</f>
        <v>1000</v>
      </c>
      <c r="G360" s="237">
        <f>SUM(G361,G367,G378)</f>
        <v>59625</v>
      </c>
      <c r="H360" s="65">
        <f t="shared" si="88"/>
        <v>1.7152658662092626</v>
      </c>
      <c r="I360" s="65">
        <f t="shared" si="87"/>
        <v>102.27272727272727</v>
      </c>
      <c r="J360" s="65">
        <f t="shared" si="87"/>
        <v>2.9258266374571646E-3</v>
      </c>
      <c r="K360" s="27"/>
    </row>
    <row r="361" spans="1:12" ht="13.5" customHeight="1" x14ac:dyDescent="0.2">
      <c r="A361" s="524" t="s">
        <v>253</v>
      </c>
      <c r="B361" s="576"/>
      <c r="C361" s="577"/>
      <c r="D361" s="92">
        <f t="shared" ref="D361:G364" si="89">D362</f>
        <v>4000</v>
      </c>
      <c r="E361" s="268">
        <f t="shared" si="89"/>
        <v>4000</v>
      </c>
      <c r="F361" s="268">
        <f t="shared" si="89"/>
        <v>0</v>
      </c>
      <c r="G361" s="268">
        <f t="shared" si="89"/>
        <v>4000</v>
      </c>
      <c r="H361" s="101">
        <f t="shared" si="88"/>
        <v>0</v>
      </c>
      <c r="I361" s="16">
        <f t="shared" si="87"/>
        <v>100</v>
      </c>
      <c r="J361" s="16">
        <f t="shared" si="87"/>
        <v>0</v>
      </c>
      <c r="K361" s="27"/>
    </row>
    <row r="362" spans="1:12" ht="13.5" customHeight="1" x14ac:dyDescent="0.2">
      <c r="A362" s="471" t="s">
        <v>131</v>
      </c>
      <c r="B362" s="472"/>
      <c r="C362" s="473"/>
      <c r="D362" s="83">
        <f t="shared" si="89"/>
        <v>4000</v>
      </c>
      <c r="E362" s="239">
        <f t="shared" si="89"/>
        <v>4000</v>
      </c>
      <c r="F362" s="239">
        <f t="shared" si="89"/>
        <v>0</v>
      </c>
      <c r="G362" s="239">
        <f t="shared" si="89"/>
        <v>4000</v>
      </c>
      <c r="H362" s="18">
        <f t="shared" si="88"/>
        <v>0</v>
      </c>
      <c r="I362" s="18">
        <f t="shared" si="87"/>
        <v>100</v>
      </c>
      <c r="J362" s="18">
        <f t="shared" si="87"/>
        <v>0</v>
      </c>
      <c r="K362" s="27"/>
    </row>
    <row r="363" spans="1:12" ht="13.5" customHeight="1" x14ac:dyDescent="0.2">
      <c r="A363" s="474" t="s">
        <v>213</v>
      </c>
      <c r="B363" s="475"/>
      <c r="C363" s="476"/>
      <c r="D363" s="84">
        <f t="shared" si="89"/>
        <v>4000</v>
      </c>
      <c r="E363" s="240">
        <f t="shared" si="89"/>
        <v>4000</v>
      </c>
      <c r="F363" s="240">
        <f t="shared" si="89"/>
        <v>0</v>
      </c>
      <c r="G363" s="240">
        <f t="shared" si="89"/>
        <v>4000</v>
      </c>
      <c r="H363" s="19">
        <f t="shared" si="88"/>
        <v>0</v>
      </c>
      <c r="I363" s="19">
        <f t="shared" si="87"/>
        <v>100</v>
      </c>
      <c r="J363" s="19">
        <f t="shared" si="87"/>
        <v>0</v>
      </c>
      <c r="K363" s="27"/>
    </row>
    <row r="364" spans="1:12" ht="13.5" customHeight="1" x14ac:dyDescent="0.2">
      <c r="B364" s="134">
        <v>3</v>
      </c>
      <c r="C364" s="135" t="s">
        <v>78</v>
      </c>
      <c r="D364" s="88">
        <f t="shared" si="89"/>
        <v>4000</v>
      </c>
      <c r="E364" s="242">
        <f t="shared" si="89"/>
        <v>4000</v>
      </c>
      <c r="F364" s="242">
        <f t="shared" si="89"/>
        <v>0</v>
      </c>
      <c r="G364" s="242">
        <f t="shared" si="89"/>
        <v>4000</v>
      </c>
      <c r="H364" s="26">
        <f t="shared" si="88"/>
        <v>0</v>
      </c>
      <c r="I364" s="53">
        <f t="shared" si="87"/>
        <v>100</v>
      </c>
      <c r="J364" s="53">
        <f t="shared" si="87"/>
        <v>0</v>
      </c>
      <c r="K364" s="27"/>
    </row>
    <row r="365" spans="1:12" s="60" customFormat="1" ht="12.75" customHeight="1" x14ac:dyDescent="0.2">
      <c r="A365"/>
      <c r="B365" s="20">
        <v>36</v>
      </c>
      <c r="C365" s="32" t="s">
        <v>120</v>
      </c>
      <c r="D365" s="64">
        <f>SUM(D366:D366)</f>
        <v>4000</v>
      </c>
      <c r="E365" s="45">
        <f>SUM(E366:E366)</f>
        <v>4000</v>
      </c>
      <c r="F365" s="45">
        <f>SUM(F366:F366)</f>
        <v>0</v>
      </c>
      <c r="G365" s="45">
        <f>SUM(G366:G366)</f>
        <v>4000</v>
      </c>
      <c r="H365" s="26">
        <f t="shared" si="88"/>
        <v>0</v>
      </c>
      <c r="I365" s="53">
        <f t="shared" si="87"/>
        <v>100</v>
      </c>
      <c r="J365" s="53">
        <f t="shared" si="87"/>
        <v>0</v>
      </c>
      <c r="L365" s="61"/>
    </row>
    <row r="366" spans="1:12" ht="12" customHeight="1" x14ac:dyDescent="0.2">
      <c r="A366" s="130"/>
      <c r="B366" s="137">
        <v>363</v>
      </c>
      <c r="C366" s="400" t="s">
        <v>121</v>
      </c>
      <c r="D366" s="85">
        <v>4000</v>
      </c>
      <c r="E366" s="401">
        <v>4000</v>
      </c>
      <c r="F366" s="401">
        <v>0</v>
      </c>
      <c r="G366" s="401">
        <v>4000</v>
      </c>
      <c r="H366" s="399">
        <f t="shared" si="88"/>
        <v>0</v>
      </c>
      <c r="I366" s="100">
        <f t="shared" si="87"/>
        <v>100</v>
      </c>
      <c r="J366" s="100">
        <f t="shared" si="87"/>
        <v>0</v>
      </c>
    </row>
    <row r="367" spans="1:12" ht="18" customHeight="1" x14ac:dyDescent="0.2">
      <c r="A367" s="648" t="s">
        <v>205</v>
      </c>
      <c r="B367" s="649"/>
      <c r="C367" s="650"/>
      <c r="D367" s="92">
        <f>D368</f>
        <v>47300</v>
      </c>
      <c r="E367" s="268">
        <f>E368</f>
        <v>47300</v>
      </c>
      <c r="F367" s="268">
        <f>F368</f>
        <v>1000</v>
      </c>
      <c r="G367" s="268">
        <f>G368</f>
        <v>48300</v>
      </c>
      <c r="H367" s="101">
        <f t="shared" si="88"/>
        <v>2.1141649048625792</v>
      </c>
      <c r="I367" s="101">
        <f t="shared" si="87"/>
        <v>102.11416490486258</v>
      </c>
      <c r="J367" s="101">
        <f t="shared" si="87"/>
        <v>4.4696932449525984E-3</v>
      </c>
    </row>
    <row r="368" spans="1:12" ht="13.5" customHeight="1" x14ac:dyDescent="0.2">
      <c r="A368" s="471" t="s">
        <v>131</v>
      </c>
      <c r="B368" s="472"/>
      <c r="C368" s="473"/>
      <c r="D368" s="83">
        <f>D372</f>
        <v>47300</v>
      </c>
      <c r="E368" s="239">
        <f>E372</f>
        <v>47300</v>
      </c>
      <c r="F368" s="239">
        <f>F372</f>
        <v>1000</v>
      </c>
      <c r="G368" s="239">
        <f>G372</f>
        <v>48300</v>
      </c>
      <c r="H368" s="18">
        <f t="shared" si="88"/>
        <v>2.1141649048625792</v>
      </c>
      <c r="I368" s="18">
        <f t="shared" si="87"/>
        <v>102.11416490486258</v>
      </c>
      <c r="J368" s="18">
        <f t="shared" si="87"/>
        <v>4.4696932449525984E-3</v>
      </c>
    </row>
    <row r="369" spans="1:11" ht="13.5" customHeight="1" x14ac:dyDescent="0.2">
      <c r="A369" s="488" t="s">
        <v>266</v>
      </c>
      <c r="B369" s="489"/>
      <c r="C369" s="511"/>
      <c r="D369" s="84">
        <v>0</v>
      </c>
      <c r="E369" s="240">
        <v>0</v>
      </c>
      <c r="F369" s="240">
        <v>0</v>
      </c>
      <c r="G369" s="240">
        <v>0</v>
      </c>
      <c r="H369" s="19">
        <v>0</v>
      </c>
      <c r="I369" s="19">
        <v>0</v>
      </c>
      <c r="J369" s="19">
        <v>0</v>
      </c>
    </row>
    <row r="370" spans="1:11" ht="13.5" customHeight="1" x14ac:dyDescent="0.2">
      <c r="A370" s="555" t="s">
        <v>265</v>
      </c>
      <c r="B370" s="555"/>
      <c r="C370" s="556"/>
      <c r="D370" s="84">
        <v>0</v>
      </c>
      <c r="E370" s="240">
        <v>0</v>
      </c>
      <c r="F370" s="240">
        <v>0</v>
      </c>
      <c r="G370" s="240">
        <v>0</v>
      </c>
      <c r="H370" s="19">
        <v>0</v>
      </c>
      <c r="I370" s="19">
        <v>0</v>
      </c>
      <c r="J370" s="19">
        <v>0</v>
      </c>
    </row>
    <row r="371" spans="1:11" ht="13.5" customHeight="1" x14ac:dyDescent="0.2">
      <c r="A371" s="554" t="s">
        <v>211</v>
      </c>
      <c r="B371" s="475"/>
      <c r="C371" s="476"/>
      <c r="D371" s="84">
        <v>47300</v>
      </c>
      <c r="E371" s="240">
        <v>47300</v>
      </c>
      <c r="F371" s="240">
        <v>1000</v>
      </c>
      <c r="G371" s="240">
        <v>48300</v>
      </c>
      <c r="H371" s="19">
        <f t="shared" si="88"/>
        <v>2.1141649048625792</v>
      </c>
      <c r="I371" s="19">
        <f t="shared" ref="I371:J379" si="90">G371/D371*100</f>
        <v>102.11416490486258</v>
      </c>
      <c r="J371" s="19">
        <f t="shared" si="90"/>
        <v>4.4696932449525984E-3</v>
      </c>
    </row>
    <row r="372" spans="1:11" ht="13.5" customHeight="1" x14ac:dyDescent="0.2">
      <c r="B372" s="134">
        <v>3</v>
      </c>
      <c r="C372" s="135" t="s">
        <v>78</v>
      </c>
      <c r="D372" s="58">
        <f>SUM(D373,D376)</f>
        <v>47300</v>
      </c>
      <c r="E372" s="242">
        <f>SUM(E373,E376)</f>
        <v>47300</v>
      </c>
      <c r="F372" s="242">
        <f>SUM(F373,F376)</f>
        <v>1000</v>
      </c>
      <c r="G372" s="242">
        <f>SUM(G373,G376)</f>
        <v>48300</v>
      </c>
      <c r="H372" s="26">
        <f t="shared" ref="H372:H377" si="91">F372/D372*100</f>
        <v>2.1141649048625792</v>
      </c>
      <c r="I372" s="53">
        <f t="shared" si="90"/>
        <v>102.11416490486258</v>
      </c>
      <c r="J372" s="53">
        <f t="shared" si="90"/>
        <v>4.4696932449525984E-3</v>
      </c>
    </row>
    <row r="373" spans="1:11" ht="14.25" customHeight="1" x14ac:dyDescent="0.2">
      <c r="B373" s="20">
        <v>32</v>
      </c>
      <c r="C373" s="32" t="s">
        <v>79</v>
      </c>
      <c r="D373" s="58">
        <f>SUM(D374,D375)</f>
        <v>10000</v>
      </c>
      <c r="E373" s="242">
        <f>SUM(E374,E375)</f>
        <v>10000</v>
      </c>
      <c r="F373" s="242">
        <f>SUM(F374,F375)</f>
        <v>0</v>
      </c>
      <c r="G373" s="242">
        <f>SUM(G374,G375)</f>
        <v>10000</v>
      </c>
      <c r="H373" s="26">
        <v>0</v>
      </c>
      <c r="I373" s="53">
        <f t="shared" si="90"/>
        <v>100</v>
      </c>
      <c r="J373" s="53">
        <f t="shared" si="90"/>
        <v>0</v>
      </c>
      <c r="K373" s="657"/>
    </row>
    <row r="374" spans="1:11" ht="13.5" customHeight="1" x14ac:dyDescent="0.2">
      <c r="B374" s="21">
        <v>322</v>
      </c>
      <c r="C374" s="34" t="s">
        <v>94</v>
      </c>
      <c r="D374" s="110">
        <v>9000</v>
      </c>
      <c r="E374" s="220">
        <v>9000</v>
      </c>
      <c r="F374" s="220">
        <v>0</v>
      </c>
      <c r="G374" s="220">
        <v>9000</v>
      </c>
      <c r="H374" s="26">
        <v>0</v>
      </c>
      <c r="I374" s="53">
        <f t="shared" si="90"/>
        <v>100</v>
      </c>
      <c r="J374" s="53">
        <f t="shared" si="90"/>
        <v>0</v>
      </c>
    </row>
    <row r="375" spans="1:11" ht="13.5" customHeight="1" x14ac:dyDescent="0.2">
      <c r="B375" s="21">
        <v>323</v>
      </c>
      <c r="C375" s="34" t="s">
        <v>126</v>
      </c>
      <c r="D375" s="111">
        <v>1000</v>
      </c>
      <c r="E375" s="255">
        <v>1000</v>
      </c>
      <c r="F375" s="255">
        <v>0</v>
      </c>
      <c r="G375" s="255">
        <v>1000</v>
      </c>
      <c r="H375" s="26">
        <v>0</v>
      </c>
      <c r="I375" s="53">
        <f t="shared" si="90"/>
        <v>100</v>
      </c>
      <c r="J375" s="53">
        <f t="shared" si="90"/>
        <v>0</v>
      </c>
    </row>
    <row r="376" spans="1:11" ht="13.5" customHeight="1" x14ac:dyDescent="0.2">
      <c r="B376" s="20">
        <v>36</v>
      </c>
      <c r="C376" s="32" t="s">
        <v>120</v>
      </c>
      <c r="D376" s="64">
        <f>SUM(D377:D377)</f>
        <v>37300</v>
      </c>
      <c r="E376" s="45">
        <f>SUM(E377:E377)</f>
        <v>37300</v>
      </c>
      <c r="F376" s="45">
        <f>SUM(F377:F377)</f>
        <v>1000</v>
      </c>
      <c r="G376" s="45">
        <f>SUM(G377:G377)</f>
        <v>38300</v>
      </c>
      <c r="H376" s="26">
        <f t="shared" si="91"/>
        <v>2.6809651474530831</v>
      </c>
      <c r="I376" s="53">
        <f t="shared" si="90"/>
        <v>102.68096514745308</v>
      </c>
      <c r="J376" s="53">
        <f t="shared" si="90"/>
        <v>7.1875741218581316E-3</v>
      </c>
    </row>
    <row r="377" spans="1:11" ht="13.5" customHeight="1" x14ac:dyDescent="0.2">
      <c r="B377" s="23">
        <v>363</v>
      </c>
      <c r="C377" s="139" t="s">
        <v>121</v>
      </c>
      <c r="D377" s="90">
        <v>37300</v>
      </c>
      <c r="E377" s="255">
        <v>37300</v>
      </c>
      <c r="F377" s="255">
        <v>1000</v>
      </c>
      <c r="G377" s="255">
        <v>38300</v>
      </c>
      <c r="H377" s="26">
        <f t="shared" si="91"/>
        <v>2.6809651474530831</v>
      </c>
      <c r="I377" s="53">
        <f t="shared" si="90"/>
        <v>102.68096514745308</v>
      </c>
      <c r="J377" s="53">
        <f t="shared" si="90"/>
        <v>7.1875741218581316E-3</v>
      </c>
    </row>
    <row r="378" spans="1:11" ht="13.5" customHeight="1" x14ac:dyDescent="0.2">
      <c r="A378" s="485" t="s">
        <v>132</v>
      </c>
      <c r="B378" s="486"/>
      <c r="C378" s="487"/>
      <c r="D378" s="92">
        <f>D379</f>
        <v>7000</v>
      </c>
      <c r="E378" s="260">
        <f>E379</f>
        <v>7325</v>
      </c>
      <c r="F378" s="260">
        <f>F379</f>
        <v>0</v>
      </c>
      <c r="G378" s="260">
        <f>G379</f>
        <v>7325</v>
      </c>
      <c r="H378" s="16">
        <f>F378/D378*100</f>
        <v>0</v>
      </c>
      <c r="I378" s="16">
        <f t="shared" si="90"/>
        <v>104.64285714285715</v>
      </c>
      <c r="J378" s="16">
        <f t="shared" si="90"/>
        <v>0</v>
      </c>
    </row>
    <row r="379" spans="1:11" ht="13.5" customHeight="1" x14ac:dyDescent="0.2">
      <c r="A379" s="471" t="s">
        <v>133</v>
      </c>
      <c r="B379" s="472"/>
      <c r="C379" s="473"/>
      <c r="D379" s="83">
        <f>SUM(D385,D388)</f>
        <v>7000</v>
      </c>
      <c r="E379" s="239">
        <f>SUM(E385,E388)</f>
        <v>7325</v>
      </c>
      <c r="F379" s="239">
        <f>SUM(F385,F388)</f>
        <v>0</v>
      </c>
      <c r="G379" s="239">
        <f>SUM(G385,G388)</f>
        <v>7325</v>
      </c>
      <c r="H379" s="18">
        <f>F379/D379*100</f>
        <v>0</v>
      </c>
      <c r="I379" s="18">
        <f t="shared" si="90"/>
        <v>104.64285714285715</v>
      </c>
      <c r="J379" s="18">
        <f t="shared" si="90"/>
        <v>0</v>
      </c>
    </row>
    <row r="380" spans="1:11" ht="13.5" customHeight="1" x14ac:dyDescent="0.2">
      <c r="A380" s="493" t="s">
        <v>267</v>
      </c>
      <c r="B380" s="494"/>
      <c r="C380" s="495"/>
      <c r="D380" s="84">
        <v>0</v>
      </c>
      <c r="E380" s="240">
        <v>0</v>
      </c>
      <c r="F380" s="240">
        <v>0</v>
      </c>
      <c r="G380" s="240">
        <v>0</v>
      </c>
      <c r="H380" s="19">
        <v>0</v>
      </c>
      <c r="I380" s="19">
        <v>0</v>
      </c>
      <c r="J380" s="19">
        <v>0</v>
      </c>
    </row>
    <row r="381" spans="1:11" ht="13.5" customHeight="1" x14ac:dyDescent="0.2">
      <c r="A381" s="488" t="s">
        <v>266</v>
      </c>
      <c r="B381" s="489"/>
      <c r="C381" s="490"/>
      <c r="D381" s="84">
        <v>3830</v>
      </c>
      <c r="E381" s="240">
        <v>4155</v>
      </c>
      <c r="F381" s="240">
        <v>0</v>
      </c>
      <c r="G381" s="240">
        <v>4155</v>
      </c>
      <c r="H381" s="19">
        <f t="shared" ref="H381:H383" si="92">F381/D381*100</f>
        <v>0</v>
      </c>
      <c r="I381" s="19">
        <f>G381/D381*100</f>
        <v>108.48563968668408</v>
      </c>
      <c r="J381" s="19">
        <f>H381/E381*100</f>
        <v>0</v>
      </c>
    </row>
    <row r="382" spans="1:11" ht="13.5" customHeight="1" x14ac:dyDescent="0.2">
      <c r="A382" s="554" t="s">
        <v>211</v>
      </c>
      <c r="B382" s="475"/>
      <c r="C382" s="476"/>
      <c r="D382" s="84">
        <v>0</v>
      </c>
      <c r="E382" s="240">
        <v>0</v>
      </c>
      <c r="F382" s="240">
        <v>0</v>
      </c>
      <c r="G382" s="240">
        <v>0</v>
      </c>
      <c r="H382" s="19">
        <v>0</v>
      </c>
      <c r="I382" s="19">
        <v>0</v>
      </c>
      <c r="J382" s="19">
        <v>0</v>
      </c>
    </row>
    <row r="383" spans="1:11" ht="13.5" customHeight="1" x14ac:dyDescent="0.2">
      <c r="A383" s="496" t="s">
        <v>255</v>
      </c>
      <c r="B383" s="497"/>
      <c r="C383" s="498"/>
      <c r="D383" s="87">
        <v>3170</v>
      </c>
      <c r="E383" s="249">
        <v>0</v>
      </c>
      <c r="F383" s="249">
        <v>0</v>
      </c>
      <c r="G383" s="249">
        <v>0</v>
      </c>
      <c r="H383" s="19">
        <f t="shared" si="92"/>
        <v>0</v>
      </c>
      <c r="I383" s="19">
        <v>0</v>
      </c>
      <c r="J383" s="19">
        <v>0</v>
      </c>
    </row>
    <row r="384" spans="1:11" ht="15.75" customHeight="1" x14ac:dyDescent="0.2">
      <c r="A384" s="642" t="s">
        <v>257</v>
      </c>
      <c r="B384" s="643"/>
      <c r="C384" s="644"/>
      <c r="D384" s="87">
        <v>0</v>
      </c>
      <c r="E384" s="249">
        <v>3170</v>
      </c>
      <c r="F384" s="249">
        <v>0</v>
      </c>
      <c r="G384" s="249">
        <v>3170</v>
      </c>
      <c r="H384" s="19">
        <v>0</v>
      </c>
      <c r="I384" s="19">
        <v>0</v>
      </c>
      <c r="J384" s="19">
        <v>0</v>
      </c>
    </row>
    <row r="385" spans="1:12" ht="13.5" customHeight="1" x14ac:dyDescent="0.2">
      <c r="B385" s="134">
        <v>3</v>
      </c>
      <c r="C385" s="135" t="s">
        <v>78</v>
      </c>
      <c r="D385" s="167">
        <f t="shared" ref="D385:G386" si="93">D386</f>
        <v>0</v>
      </c>
      <c r="E385" s="270">
        <f t="shared" si="93"/>
        <v>0</v>
      </c>
      <c r="F385" s="270">
        <f t="shared" si="93"/>
        <v>0</v>
      </c>
      <c r="G385" s="270">
        <f t="shared" si="93"/>
        <v>0</v>
      </c>
      <c r="H385" s="26">
        <v>0</v>
      </c>
      <c r="I385" s="53">
        <v>0</v>
      </c>
      <c r="J385" s="53">
        <v>0</v>
      </c>
    </row>
    <row r="386" spans="1:12" ht="13.5" customHeight="1" x14ac:dyDescent="0.2">
      <c r="B386" s="20">
        <v>32</v>
      </c>
      <c r="C386" s="32" t="s">
        <v>79</v>
      </c>
      <c r="D386" s="167">
        <f t="shared" si="93"/>
        <v>0</v>
      </c>
      <c r="E386" s="270">
        <f t="shared" si="93"/>
        <v>0</v>
      </c>
      <c r="F386" s="270">
        <f t="shared" si="93"/>
        <v>0</v>
      </c>
      <c r="G386" s="270">
        <f t="shared" si="93"/>
        <v>0</v>
      </c>
      <c r="H386" s="26">
        <v>0</v>
      </c>
      <c r="I386" s="53">
        <v>0</v>
      </c>
      <c r="J386" s="53">
        <v>0</v>
      </c>
    </row>
    <row r="387" spans="1:12" ht="13.5" customHeight="1" x14ac:dyDescent="0.2">
      <c r="B387" s="21">
        <v>323</v>
      </c>
      <c r="C387" s="34" t="s">
        <v>126</v>
      </c>
      <c r="D387" s="93">
        <v>0</v>
      </c>
      <c r="E387" s="253">
        <v>0</v>
      </c>
      <c r="F387" s="253">
        <v>0</v>
      </c>
      <c r="G387" s="253">
        <v>0</v>
      </c>
      <c r="H387" s="26">
        <v>0</v>
      </c>
      <c r="I387" s="53">
        <v>0</v>
      </c>
      <c r="J387" s="53">
        <v>0</v>
      </c>
    </row>
    <row r="388" spans="1:12" ht="13.5" customHeight="1" x14ac:dyDescent="0.2">
      <c r="B388" s="20">
        <v>4</v>
      </c>
      <c r="C388" s="32" t="s">
        <v>134</v>
      </c>
      <c r="D388" s="88">
        <f>SUM(D389,D393)</f>
        <v>7000</v>
      </c>
      <c r="E388" s="242">
        <f>SUM(E389,E393)</f>
        <v>7325</v>
      </c>
      <c r="F388" s="242">
        <f>F393</f>
        <v>0</v>
      </c>
      <c r="G388" s="242">
        <f>SUM(G389,G393)</f>
        <v>7325</v>
      </c>
      <c r="H388" s="26">
        <f t="shared" ref="H388" si="94">F388/D388*100</f>
        <v>0</v>
      </c>
      <c r="I388" s="53">
        <f>G388/D388*100</f>
        <v>104.64285714285715</v>
      </c>
      <c r="J388" s="53">
        <f>H388/E388*100</f>
        <v>0</v>
      </c>
    </row>
    <row r="389" spans="1:12" ht="13.5" customHeight="1" x14ac:dyDescent="0.2">
      <c r="B389" s="20">
        <v>42</v>
      </c>
      <c r="C389" s="32" t="s">
        <v>135</v>
      </c>
      <c r="D389" s="64">
        <f>SUM(D390,D391,D392)</f>
        <v>0</v>
      </c>
      <c r="E389" s="45">
        <f>SUM(E390,E391,E392)</f>
        <v>0</v>
      </c>
      <c r="F389" s="45">
        <f>SUM(F390,F391,F392)</f>
        <v>0</v>
      </c>
      <c r="G389" s="45">
        <f>SUM(G390,G391,G392)</f>
        <v>0</v>
      </c>
      <c r="H389" s="26">
        <v>0</v>
      </c>
      <c r="I389" s="53">
        <v>0</v>
      </c>
      <c r="J389" s="53">
        <v>0</v>
      </c>
    </row>
    <row r="390" spans="1:12" ht="13.5" customHeight="1" x14ac:dyDescent="0.2">
      <c r="B390" s="23">
        <v>421</v>
      </c>
      <c r="C390" s="34" t="s">
        <v>112</v>
      </c>
      <c r="D390" s="85">
        <v>0</v>
      </c>
      <c r="E390" s="241">
        <v>0</v>
      </c>
      <c r="F390" s="241">
        <v>0</v>
      </c>
      <c r="G390" s="241">
        <v>0</v>
      </c>
      <c r="H390" s="26">
        <v>0</v>
      </c>
      <c r="I390" s="53">
        <v>0</v>
      </c>
      <c r="J390" s="53">
        <v>0</v>
      </c>
    </row>
    <row r="391" spans="1:12" ht="13.5" customHeight="1" x14ac:dyDescent="0.2">
      <c r="B391" s="148">
        <v>422</v>
      </c>
      <c r="C391" s="147" t="s">
        <v>197</v>
      </c>
      <c r="D391" s="85">
        <v>0</v>
      </c>
      <c r="E391" s="241">
        <v>0</v>
      </c>
      <c r="F391" s="241">
        <v>0</v>
      </c>
      <c r="G391" s="241">
        <v>0</v>
      </c>
      <c r="H391" s="26">
        <v>0</v>
      </c>
      <c r="I391" s="53">
        <v>0</v>
      </c>
      <c r="J391" s="53">
        <v>0</v>
      </c>
    </row>
    <row r="392" spans="1:12" ht="13.5" customHeight="1" x14ac:dyDescent="0.2">
      <c r="B392" s="149">
        <v>426</v>
      </c>
      <c r="C392" s="150" t="s">
        <v>116</v>
      </c>
      <c r="D392" s="85">
        <v>0</v>
      </c>
      <c r="E392" s="241">
        <v>0</v>
      </c>
      <c r="F392" s="241">
        <v>0</v>
      </c>
      <c r="G392" s="241">
        <v>0</v>
      </c>
      <c r="H392" s="26">
        <v>0</v>
      </c>
      <c r="I392" s="53">
        <v>0</v>
      </c>
      <c r="J392" s="53">
        <v>0</v>
      </c>
    </row>
    <row r="393" spans="1:12" ht="13.5" customHeight="1" x14ac:dyDescent="0.2">
      <c r="B393" s="191">
        <v>45</v>
      </c>
      <c r="C393" s="215" t="s">
        <v>208</v>
      </c>
      <c r="D393" s="88">
        <f>D394</f>
        <v>7000</v>
      </c>
      <c r="E393" s="242">
        <f>E394</f>
        <v>7325</v>
      </c>
      <c r="F393" s="242">
        <f>F394</f>
        <v>0</v>
      </c>
      <c r="G393" s="242">
        <f>G394</f>
        <v>7325</v>
      </c>
      <c r="H393" s="26">
        <v>0</v>
      </c>
      <c r="I393" s="53">
        <f t="shared" ref="I393:J397" si="95">G393/D393*100</f>
        <v>104.64285714285715</v>
      </c>
      <c r="J393" s="53">
        <f t="shared" si="95"/>
        <v>0</v>
      </c>
    </row>
    <row r="394" spans="1:12" ht="13.5" customHeight="1" x14ac:dyDescent="0.2">
      <c r="B394" s="148">
        <v>451</v>
      </c>
      <c r="C394" s="214" t="s">
        <v>209</v>
      </c>
      <c r="D394" s="85">
        <v>7000</v>
      </c>
      <c r="E394" s="241">
        <v>7325</v>
      </c>
      <c r="F394" s="241">
        <v>0</v>
      </c>
      <c r="G394" s="241">
        <v>7325</v>
      </c>
      <c r="H394" s="26">
        <v>0</v>
      </c>
      <c r="I394" s="53">
        <f t="shared" si="95"/>
        <v>104.64285714285715</v>
      </c>
      <c r="J394" s="53">
        <f t="shared" si="95"/>
        <v>0</v>
      </c>
    </row>
    <row r="395" spans="1:12" ht="13.5" customHeight="1" x14ac:dyDescent="0.2">
      <c r="A395" s="549" t="s">
        <v>237</v>
      </c>
      <c r="B395" s="550"/>
      <c r="C395" s="551"/>
      <c r="D395" s="81">
        <f>SUM(D396,D403,D409,D417)</f>
        <v>29000</v>
      </c>
      <c r="E395" s="237">
        <f>SUM(E396,E403,E409,E417)</f>
        <v>14000</v>
      </c>
      <c r="F395" s="237">
        <f>SUM(F396,F403,F409,F417)</f>
        <v>1000</v>
      </c>
      <c r="G395" s="237">
        <f>SUM(G396,G403,G409,G417)</f>
        <v>15000</v>
      </c>
      <c r="H395" s="65">
        <f t="shared" ref="H395:H397" si="96">F395/D395*100</f>
        <v>3.4482758620689653</v>
      </c>
      <c r="I395" s="65">
        <f t="shared" si="95"/>
        <v>51.724137931034484</v>
      </c>
      <c r="J395" s="65">
        <f t="shared" si="95"/>
        <v>2.463054187192118E-2</v>
      </c>
    </row>
    <row r="396" spans="1:12" ht="13.5" customHeight="1" x14ac:dyDescent="0.2">
      <c r="A396" s="602" t="s">
        <v>136</v>
      </c>
      <c r="B396" s="603"/>
      <c r="C396" s="604"/>
      <c r="D396" s="92">
        <f>D400</f>
        <v>3500</v>
      </c>
      <c r="E396" s="260">
        <f>E397</f>
        <v>3500</v>
      </c>
      <c r="F396" s="260">
        <f>F397</f>
        <v>0</v>
      </c>
      <c r="G396" s="260">
        <f>G397</f>
        <v>3500</v>
      </c>
      <c r="H396" s="16">
        <f t="shared" si="96"/>
        <v>0</v>
      </c>
      <c r="I396" s="16">
        <f t="shared" si="95"/>
        <v>100</v>
      </c>
      <c r="J396" s="16">
        <f t="shared" si="95"/>
        <v>0</v>
      </c>
      <c r="L396" s="48"/>
    </row>
    <row r="397" spans="1:12" ht="13.5" customHeight="1" x14ac:dyDescent="0.2">
      <c r="A397" s="471" t="s">
        <v>131</v>
      </c>
      <c r="B397" s="472"/>
      <c r="C397" s="473"/>
      <c r="D397" s="83">
        <f>D400</f>
        <v>3500</v>
      </c>
      <c r="E397" s="239">
        <f>E400</f>
        <v>3500</v>
      </c>
      <c r="F397" s="239">
        <f>F398</f>
        <v>0</v>
      </c>
      <c r="G397" s="239">
        <f>G400</f>
        <v>3500</v>
      </c>
      <c r="H397" s="18">
        <f t="shared" si="96"/>
        <v>0</v>
      </c>
      <c r="I397" s="18">
        <f t="shared" si="95"/>
        <v>100</v>
      </c>
      <c r="J397" s="18">
        <f t="shared" si="95"/>
        <v>0</v>
      </c>
      <c r="L397" s="48"/>
    </row>
    <row r="398" spans="1:12" ht="13.5" customHeight="1" x14ac:dyDescent="0.2">
      <c r="A398" s="474" t="s">
        <v>213</v>
      </c>
      <c r="B398" s="475"/>
      <c r="C398" s="476"/>
      <c r="D398" s="84">
        <v>0</v>
      </c>
      <c r="E398" s="240">
        <v>0</v>
      </c>
      <c r="F398" s="240">
        <f>F400</f>
        <v>0</v>
      </c>
      <c r="G398" s="240">
        <v>0</v>
      </c>
      <c r="H398" s="19">
        <v>0</v>
      </c>
      <c r="I398" s="19">
        <v>0</v>
      </c>
      <c r="J398" s="19">
        <v>0</v>
      </c>
      <c r="L398" s="48"/>
    </row>
    <row r="399" spans="1:12" ht="13.5" customHeight="1" x14ac:dyDescent="0.2">
      <c r="A399" s="488" t="s">
        <v>281</v>
      </c>
      <c r="B399" s="489"/>
      <c r="C399" s="490"/>
      <c r="D399" s="84">
        <v>3500</v>
      </c>
      <c r="E399" s="240">
        <v>3500</v>
      </c>
      <c r="F399" s="240">
        <v>0</v>
      </c>
      <c r="G399" s="240">
        <v>3500</v>
      </c>
      <c r="H399" s="19">
        <f t="shared" ref="H399" si="97">F399/D399*100</f>
        <v>0</v>
      </c>
      <c r="I399" s="19">
        <f t="shared" ref="I399:J411" si="98">G399/D399*100</f>
        <v>100</v>
      </c>
      <c r="J399" s="19">
        <f t="shared" si="98"/>
        <v>0</v>
      </c>
      <c r="L399" s="48"/>
    </row>
    <row r="400" spans="1:12" ht="13.5" customHeight="1" x14ac:dyDescent="0.2">
      <c r="B400" s="134">
        <v>3</v>
      </c>
      <c r="C400" s="135" t="s">
        <v>78</v>
      </c>
      <c r="D400" s="88">
        <f>D401</f>
        <v>3500</v>
      </c>
      <c r="E400" s="242">
        <f>E401</f>
        <v>3500</v>
      </c>
      <c r="F400" s="242">
        <f>F401</f>
        <v>0</v>
      </c>
      <c r="G400" s="242">
        <f>G401</f>
        <v>3500</v>
      </c>
      <c r="H400" s="26">
        <f t="shared" ref="H400:H403" si="99">F400/D400*100</f>
        <v>0</v>
      </c>
      <c r="I400" s="53">
        <f t="shared" si="98"/>
        <v>100</v>
      </c>
      <c r="J400" s="53">
        <f t="shared" si="98"/>
        <v>0</v>
      </c>
      <c r="L400" s="48"/>
    </row>
    <row r="401" spans="1:10" ht="13.5" customHeight="1" x14ac:dyDescent="0.2">
      <c r="A401" s="130"/>
      <c r="B401" s="67">
        <v>36</v>
      </c>
      <c r="C401" s="398" t="s">
        <v>120</v>
      </c>
      <c r="D401" s="64">
        <f>SUM(D402:D402)</f>
        <v>3500</v>
      </c>
      <c r="E401" s="45">
        <f>SUM(E402:E402)</f>
        <v>3500</v>
      </c>
      <c r="F401" s="45">
        <f>SUM(F402:F402)</f>
        <v>0</v>
      </c>
      <c r="G401" s="45">
        <f>SUM(G402:G402)</f>
        <v>3500</v>
      </c>
      <c r="H401" s="399">
        <f t="shared" si="99"/>
        <v>0</v>
      </c>
      <c r="I401" s="100">
        <f t="shared" si="98"/>
        <v>100</v>
      </c>
      <c r="J401" s="100">
        <f t="shared" si="98"/>
        <v>0</v>
      </c>
    </row>
    <row r="402" spans="1:10" ht="12" customHeight="1" x14ac:dyDescent="0.2">
      <c r="B402" s="137">
        <v>363</v>
      </c>
      <c r="C402" s="400" t="s">
        <v>121</v>
      </c>
      <c r="D402" s="216">
        <v>3500</v>
      </c>
      <c r="E402" s="401">
        <v>3500</v>
      </c>
      <c r="F402" s="401">
        <v>0</v>
      </c>
      <c r="G402" s="401">
        <v>3500</v>
      </c>
      <c r="H402" s="399">
        <f t="shared" si="99"/>
        <v>0</v>
      </c>
      <c r="I402" s="100">
        <f t="shared" si="98"/>
        <v>100</v>
      </c>
      <c r="J402" s="100">
        <f t="shared" si="98"/>
        <v>0</v>
      </c>
    </row>
    <row r="403" spans="1:10" ht="13.5" customHeight="1" x14ac:dyDescent="0.2">
      <c r="A403" s="602" t="s">
        <v>137</v>
      </c>
      <c r="B403" s="603"/>
      <c r="C403" s="604"/>
      <c r="D403" s="92">
        <f t="shared" ref="D403:G406" si="100">D404</f>
        <v>4000</v>
      </c>
      <c r="E403" s="268">
        <f t="shared" si="100"/>
        <v>4000</v>
      </c>
      <c r="F403" s="268">
        <f t="shared" si="100"/>
        <v>-1000</v>
      </c>
      <c r="G403" s="268">
        <f t="shared" si="100"/>
        <v>3000</v>
      </c>
      <c r="H403" s="101">
        <f t="shared" si="99"/>
        <v>-25</v>
      </c>
      <c r="I403" s="16">
        <f t="shared" si="98"/>
        <v>75</v>
      </c>
      <c r="J403" s="16">
        <f t="shared" si="98"/>
        <v>-0.625</v>
      </c>
    </row>
    <row r="404" spans="1:10" ht="13.5" customHeight="1" x14ac:dyDescent="0.2">
      <c r="A404" s="471" t="s">
        <v>131</v>
      </c>
      <c r="B404" s="472"/>
      <c r="C404" s="473"/>
      <c r="D404" s="83">
        <f t="shared" si="100"/>
        <v>4000</v>
      </c>
      <c r="E404" s="239">
        <f t="shared" si="100"/>
        <v>4000</v>
      </c>
      <c r="F404" s="239">
        <f t="shared" si="100"/>
        <v>-1000</v>
      </c>
      <c r="G404" s="239">
        <f t="shared" si="100"/>
        <v>3000</v>
      </c>
      <c r="H404" s="18">
        <f t="shared" ref="H404:H411" si="101">F404/D404*100</f>
        <v>-25</v>
      </c>
      <c r="I404" s="18">
        <f t="shared" si="98"/>
        <v>75</v>
      </c>
      <c r="J404" s="18">
        <f t="shared" si="98"/>
        <v>-0.625</v>
      </c>
    </row>
    <row r="405" spans="1:10" ht="13.5" customHeight="1" x14ac:dyDescent="0.2">
      <c r="A405" s="474" t="s">
        <v>213</v>
      </c>
      <c r="B405" s="475"/>
      <c r="C405" s="476"/>
      <c r="D405" s="84">
        <f t="shared" si="100"/>
        <v>4000</v>
      </c>
      <c r="E405" s="240">
        <f t="shared" si="100"/>
        <v>4000</v>
      </c>
      <c r="F405" s="240">
        <f t="shared" si="100"/>
        <v>-1000</v>
      </c>
      <c r="G405" s="240">
        <f t="shared" si="100"/>
        <v>3000</v>
      </c>
      <c r="H405" s="19">
        <f t="shared" si="101"/>
        <v>-25</v>
      </c>
      <c r="I405" s="19">
        <f t="shared" si="98"/>
        <v>75</v>
      </c>
      <c r="J405" s="19">
        <f t="shared" si="98"/>
        <v>-0.625</v>
      </c>
    </row>
    <row r="406" spans="1:10" ht="13.5" customHeight="1" x14ac:dyDescent="0.2">
      <c r="B406" s="134">
        <v>3</v>
      </c>
      <c r="C406" s="135" t="s">
        <v>78</v>
      </c>
      <c r="D406" s="88">
        <f t="shared" si="100"/>
        <v>4000</v>
      </c>
      <c r="E406" s="242">
        <f t="shared" si="100"/>
        <v>4000</v>
      </c>
      <c r="F406" s="242">
        <f t="shared" si="100"/>
        <v>-1000</v>
      </c>
      <c r="G406" s="242">
        <f t="shared" si="100"/>
        <v>3000</v>
      </c>
      <c r="H406" s="26">
        <f t="shared" si="101"/>
        <v>-25</v>
      </c>
      <c r="I406" s="53">
        <f t="shared" si="98"/>
        <v>75</v>
      </c>
      <c r="J406" s="53">
        <f t="shared" si="98"/>
        <v>-0.625</v>
      </c>
    </row>
    <row r="407" spans="1:10" ht="13.5" customHeight="1" x14ac:dyDescent="0.2">
      <c r="B407" s="20">
        <v>37</v>
      </c>
      <c r="C407" s="32" t="s">
        <v>138</v>
      </c>
      <c r="D407" s="64">
        <f>SUM(D408:D408)</f>
        <v>4000</v>
      </c>
      <c r="E407" s="45">
        <f>SUM(E408:E408)</f>
        <v>4000</v>
      </c>
      <c r="F407" s="45">
        <f>SUM(F408:F408)</f>
        <v>-1000</v>
      </c>
      <c r="G407" s="45">
        <f>SUM(G408:G408)</f>
        <v>3000</v>
      </c>
      <c r="H407" s="26">
        <f t="shared" si="101"/>
        <v>-25</v>
      </c>
      <c r="I407" s="53">
        <f t="shared" si="98"/>
        <v>75</v>
      </c>
      <c r="J407" s="53">
        <f t="shared" si="98"/>
        <v>-0.625</v>
      </c>
    </row>
    <row r="408" spans="1:10" ht="13.5" customHeight="1" x14ac:dyDescent="0.2">
      <c r="B408" s="23">
        <v>372</v>
      </c>
      <c r="C408" s="139" t="s">
        <v>139</v>
      </c>
      <c r="D408" s="213">
        <v>4000</v>
      </c>
      <c r="E408" s="271">
        <v>4000</v>
      </c>
      <c r="F408" s="271">
        <v>-1000</v>
      </c>
      <c r="G408" s="271">
        <v>3000</v>
      </c>
      <c r="H408" s="26">
        <f t="shared" si="101"/>
        <v>-25</v>
      </c>
      <c r="I408" s="53">
        <f t="shared" si="98"/>
        <v>75</v>
      </c>
      <c r="J408" s="53">
        <f t="shared" si="98"/>
        <v>-0.625</v>
      </c>
    </row>
    <row r="409" spans="1:10" ht="27" customHeight="1" x14ac:dyDescent="0.2">
      <c r="A409" s="602" t="s">
        <v>140</v>
      </c>
      <c r="B409" s="603"/>
      <c r="C409" s="604"/>
      <c r="D409" s="92">
        <f>D410</f>
        <v>6500</v>
      </c>
      <c r="E409" s="268">
        <f>E410</f>
        <v>6500</v>
      </c>
      <c r="F409" s="268">
        <f>F410</f>
        <v>2000</v>
      </c>
      <c r="G409" s="268">
        <f>G410</f>
        <v>8500</v>
      </c>
      <c r="H409" s="101">
        <f t="shared" si="101"/>
        <v>30.76923076923077</v>
      </c>
      <c r="I409" s="16">
        <f t="shared" si="98"/>
        <v>130.76923076923077</v>
      </c>
      <c r="J409" s="16">
        <f t="shared" si="98"/>
        <v>0.47337278106508879</v>
      </c>
    </row>
    <row r="410" spans="1:10" ht="13.5" customHeight="1" x14ac:dyDescent="0.2">
      <c r="A410" s="537" t="s">
        <v>131</v>
      </c>
      <c r="B410" s="538"/>
      <c r="C410" s="539"/>
      <c r="D410" s="83">
        <f>D414</f>
        <v>6500</v>
      </c>
      <c r="E410" s="239">
        <f>E411</f>
        <v>6500</v>
      </c>
      <c r="F410" s="239">
        <f>F411</f>
        <v>2000</v>
      </c>
      <c r="G410" s="239">
        <f>G411</f>
        <v>8500</v>
      </c>
      <c r="H410" s="18">
        <f t="shared" si="101"/>
        <v>30.76923076923077</v>
      </c>
      <c r="I410" s="18">
        <f t="shared" si="98"/>
        <v>130.76923076923077</v>
      </c>
      <c r="J410" s="18">
        <f t="shared" si="98"/>
        <v>0.47337278106508879</v>
      </c>
    </row>
    <row r="411" spans="1:10" ht="13.5" customHeight="1" x14ac:dyDescent="0.2">
      <c r="A411" s="474" t="s">
        <v>213</v>
      </c>
      <c r="B411" s="475"/>
      <c r="C411" s="476"/>
      <c r="D411" s="84">
        <v>6500</v>
      </c>
      <c r="E411" s="240">
        <f>E414</f>
        <v>6500</v>
      </c>
      <c r="F411" s="240">
        <f>F414</f>
        <v>2000</v>
      </c>
      <c r="G411" s="240">
        <f>G414</f>
        <v>8500</v>
      </c>
      <c r="H411" s="19">
        <f t="shared" si="101"/>
        <v>30.76923076923077</v>
      </c>
      <c r="I411" s="19">
        <f t="shared" si="98"/>
        <v>130.76923076923077</v>
      </c>
      <c r="J411" s="19">
        <f t="shared" si="98"/>
        <v>0.47337278106508879</v>
      </c>
    </row>
    <row r="412" spans="1:10" ht="13.5" customHeight="1" x14ac:dyDescent="0.2">
      <c r="A412" s="496" t="s">
        <v>279</v>
      </c>
      <c r="B412" s="497"/>
      <c r="C412" s="498"/>
      <c r="D412" s="84">
        <v>0</v>
      </c>
      <c r="E412" s="240">
        <v>0</v>
      </c>
      <c r="F412" s="240">
        <v>0</v>
      </c>
      <c r="G412" s="240">
        <v>0</v>
      </c>
      <c r="H412" s="19">
        <v>0</v>
      </c>
      <c r="I412" s="19">
        <v>0</v>
      </c>
      <c r="J412" s="19">
        <v>0</v>
      </c>
    </row>
    <row r="413" spans="1:10" ht="13.5" customHeight="1" x14ac:dyDescent="0.2">
      <c r="A413" s="500" t="s">
        <v>282</v>
      </c>
      <c r="B413" s="501"/>
      <c r="C413" s="502"/>
      <c r="D413" s="84">
        <v>0</v>
      </c>
      <c r="E413" s="240">
        <v>0</v>
      </c>
      <c r="F413" s="240">
        <v>0</v>
      </c>
      <c r="G413" s="240">
        <v>0</v>
      </c>
      <c r="H413" s="19">
        <v>0</v>
      </c>
      <c r="I413" s="19">
        <v>0</v>
      </c>
      <c r="J413" s="19">
        <v>0</v>
      </c>
    </row>
    <row r="414" spans="1:10" ht="13.5" customHeight="1" x14ac:dyDescent="0.2">
      <c r="B414" s="134">
        <v>3</v>
      </c>
      <c r="C414" s="135" t="s">
        <v>78</v>
      </c>
      <c r="D414" s="88">
        <f>D415</f>
        <v>6500</v>
      </c>
      <c r="E414" s="242">
        <f>E415</f>
        <v>6500</v>
      </c>
      <c r="F414" s="242">
        <f>F415</f>
        <v>2000</v>
      </c>
      <c r="G414" s="242">
        <f>G415</f>
        <v>8500</v>
      </c>
      <c r="H414" s="26">
        <f t="shared" ref="H414:H416" si="102">F414/D414*100</f>
        <v>30.76923076923077</v>
      </c>
      <c r="I414" s="53">
        <f t="shared" ref="I414:J418" si="103">G414/D414*100</f>
        <v>130.76923076923077</v>
      </c>
      <c r="J414" s="53">
        <f t="shared" si="103"/>
        <v>0.47337278106508879</v>
      </c>
    </row>
    <row r="415" spans="1:10" ht="12.75" customHeight="1" x14ac:dyDescent="0.2">
      <c r="B415" s="67">
        <v>37</v>
      </c>
      <c r="C415" s="398" t="s">
        <v>138</v>
      </c>
      <c r="D415" s="64">
        <f>SUM(D416:D416)</f>
        <v>6500</v>
      </c>
      <c r="E415" s="45">
        <f>SUM(E416:E416)</f>
        <v>6500</v>
      </c>
      <c r="F415" s="45">
        <f>SUM(F416:F416)</f>
        <v>2000</v>
      </c>
      <c r="G415" s="45">
        <f>SUM(G416:G416)</f>
        <v>8500</v>
      </c>
      <c r="H415" s="399">
        <f t="shared" si="102"/>
        <v>30.76923076923077</v>
      </c>
      <c r="I415" s="100">
        <f t="shared" si="103"/>
        <v>130.76923076923077</v>
      </c>
      <c r="J415" s="100">
        <f t="shared" si="103"/>
        <v>0.47337278106508879</v>
      </c>
    </row>
    <row r="416" spans="1:10" ht="13.5" customHeight="1" x14ac:dyDescent="0.2">
      <c r="B416" s="23">
        <v>372</v>
      </c>
      <c r="C416" s="139" t="s">
        <v>141</v>
      </c>
      <c r="D416" s="85">
        <v>6500</v>
      </c>
      <c r="E416" s="241">
        <v>6500</v>
      </c>
      <c r="F416" s="241">
        <v>2000</v>
      </c>
      <c r="G416" s="241">
        <v>8500</v>
      </c>
      <c r="H416" s="26">
        <f t="shared" si="102"/>
        <v>30.76923076923077</v>
      </c>
      <c r="I416" s="53">
        <f t="shared" si="103"/>
        <v>130.76923076923077</v>
      </c>
      <c r="J416" s="53">
        <f t="shared" si="103"/>
        <v>0.47337278106508879</v>
      </c>
    </row>
    <row r="417" spans="1:12" ht="13.5" customHeight="1" x14ac:dyDescent="0.2">
      <c r="A417" s="485" t="s">
        <v>142</v>
      </c>
      <c r="B417" s="486"/>
      <c r="C417" s="487"/>
      <c r="D417" s="92">
        <f>D418</f>
        <v>15000</v>
      </c>
      <c r="E417" s="268">
        <f>E418</f>
        <v>0</v>
      </c>
      <c r="F417" s="268">
        <f>F418</f>
        <v>0</v>
      </c>
      <c r="G417" s="268">
        <f>G418</f>
        <v>0</v>
      </c>
      <c r="H417" s="101">
        <f>F417/D417*100</f>
        <v>0</v>
      </c>
      <c r="I417" s="101">
        <f t="shared" si="103"/>
        <v>0</v>
      </c>
      <c r="J417" s="101">
        <v>0</v>
      </c>
    </row>
    <row r="418" spans="1:12" ht="13.5" customHeight="1" x14ac:dyDescent="0.2">
      <c r="A418" s="471" t="s">
        <v>131</v>
      </c>
      <c r="B418" s="472"/>
      <c r="C418" s="473"/>
      <c r="D418" s="83">
        <f>D422</f>
        <v>15000</v>
      </c>
      <c r="E418" s="239">
        <f>SUM(E419,E420)</f>
        <v>0</v>
      </c>
      <c r="F418" s="239">
        <f>SUM(F420,F419)</f>
        <v>0</v>
      </c>
      <c r="G418" s="239">
        <f>SUM(G419,G420)</f>
        <v>0</v>
      </c>
      <c r="H418" s="18">
        <f>F418/D418*100</f>
        <v>0</v>
      </c>
      <c r="I418" s="18">
        <f t="shared" si="103"/>
        <v>0</v>
      </c>
      <c r="J418" s="18">
        <v>0</v>
      </c>
    </row>
    <row r="419" spans="1:12" ht="13.5" customHeight="1" x14ac:dyDescent="0.2">
      <c r="A419" s="493" t="s">
        <v>267</v>
      </c>
      <c r="B419" s="494"/>
      <c r="C419" s="495"/>
      <c r="D419" s="84">
        <v>0</v>
      </c>
      <c r="E419" s="240">
        <v>0</v>
      </c>
      <c r="F419" s="240">
        <v>0</v>
      </c>
      <c r="G419" s="240">
        <v>0</v>
      </c>
      <c r="H419" s="19">
        <v>0</v>
      </c>
      <c r="I419" s="19">
        <v>0</v>
      </c>
      <c r="J419" s="19">
        <v>0</v>
      </c>
    </row>
    <row r="420" spans="1:12" ht="13.5" customHeight="1" x14ac:dyDescent="0.2">
      <c r="A420" s="488" t="s">
        <v>266</v>
      </c>
      <c r="B420" s="489"/>
      <c r="C420" s="490"/>
      <c r="D420" s="84">
        <v>15000</v>
      </c>
      <c r="E420" s="240">
        <v>0</v>
      </c>
      <c r="F420" s="240">
        <v>0</v>
      </c>
      <c r="G420" s="240">
        <v>0</v>
      </c>
      <c r="H420" s="19">
        <f t="shared" ref="H420" si="104">F420/D420*100</f>
        <v>0</v>
      </c>
      <c r="I420" s="19">
        <v>0</v>
      </c>
      <c r="J420" s="19">
        <v>0</v>
      </c>
    </row>
    <row r="421" spans="1:12" ht="13.5" customHeight="1" x14ac:dyDescent="0.2">
      <c r="A421" s="488" t="s">
        <v>255</v>
      </c>
      <c r="B421" s="489"/>
      <c r="C421" s="490"/>
      <c r="D421" s="84">
        <v>0</v>
      </c>
      <c r="E421" s="240">
        <v>0</v>
      </c>
      <c r="F421" s="240">
        <v>0</v>
      </c>
      <c r="G421" s="240">
        <v>0</v>
      </c>
      <c r="H421" s="19">
        <v>0</v>
      </c>
      <c r="I421" s="19">
        <v>0</v>
      </c>
      <c r="J421" s="19">
        <v>0</v>
      </c>
    </row>
    <row r="422" spans="1:12" ht="13.5" customHeight="1" x14ac:dyDescent="0.2">
      <c r="B422" s="134">
        <v>4</v>
      </c>
      <c r="C422" s="135" t="s">
        <v>134</v>
      </c>
      <c r="D422" s="88">
        <f>D423</f>
        <v>15000</v>
      </c>
      <c r="E422" s="242">
        <f>E423</f>
        <v>0</v>
      </c>
      <c r="F422" s="242">
        <f>F423</f>
        <v>0</v>
      </c>
      <c r="G422" s="242">
        <f>G423</f>
        <v>0</v>
      </c>
      <c r="H422" s="26">
        <f t="shared" ref="H422:H431" si="105">F422/D422*100</f>
        <v>0</v>
      </c>
      <c r="I422" s="53">
        <f t="shared" ref="I422:J431" si="106">G422/D422*100</f>
        <v>0</v>
      </c>
      <c r="J422" s="53">
        <v>0</v>
      </c>
    </row>
    <row r="423" spans="1:12" ht="12" customHeight="1" x14ac:dyDescent="0.2">
      <c r="B423" s="67">
        <v>42</v>
      </c>
      <c r="C423" s="398" t="s">
        <v>135</v>
      </c>
      <c r="D423" s="64">
        <f>SUM(D424:D424)</f>
        <v>15000</v>
      </c>
      <c r="E423" s="45">
        <f>SUM(E424:E424)</f>
        <v>0</v>
      </c>
      <c r="F423" s="45">
        <f>SUM(F424:F424)</f>
        <v>0</v>
      </c>
      <c r="G423" s="45">
        <f>SUM(G424:G424)</f>
        <v>0</v>
      </c>
      <c r="H423" s="399">
        <f t="shared" si="105"/>
        <v>0</v>
      </c>
      <c r="I423" s="100">
        <f t="shared" si="106"/>
        <v>0</v>
      </c>
      <c r="J423" s="100">
        <v>0</v>
      </c>
    </row>
    <row r="424" spans="1:12" ht="13.5" customHeight="1" x14ac:dyDescent="0.2">
      <c r="B424" s="23">
        <v>421</v>
      </c>
      <c r="C424" s="139" t="s">
        <v>112</v>
      </c>
      <c r="D424" s="85">
        <v>15000</v>
      </c>
      <c r="E424" s="282">
        <v>0</v>
      </c>
      <c r="F424" s="241">
        <v>0</v>
      </c>
      <c r="G424" s="282">
        <v>0</v>
      </c>
      <c r="H424" s="26">
        <f t="shared" si="105"/>
        <v>0</v>
      </c>
      <c r="I424" s="53">
        <f t="shared" si="106"/>
        <v>0</v>
      </c>
      <c r="J424" s="53">
        <v>0</v>
      </c>
      <c r="L424" s="33"/>
    </row>
    <row r="425" spans="1:12" ht="13.5" customHeight="1" x14ac:dyDescent="0.2">
      <c r="A425" s="482" t="s">
        <v>143</v>
      </c>
      <c r="B425" s="483"/>
      <c r="C425" s="484"/>
      <c r="D425" s="81">
        <f t="shared" ref="D425:G429" si="107">D426</f>
        <v>7000</v>
      </c>
      <c r="E425" s="237">
        <f t="shared" si="107"/>
        <v>7000</v>
      </c>
      <c r="F425" s="237">
        <f t="shared" si="107"/>
        <v>0</v>
      </c>
      <c r="G425" s="237">
        <f t="shared" si="107"/>
        <v>7000</v>
      </c>
      <c r="H425" s="65">
        <f t="shared" si="105"/>
        <v>0</v>
      </c>
      <c r="I425" s="65">
        <f t="shared" si="106"/>
        <v>100</v>
      </c>
      <c r="J425" s="65">
        <f t="shared" si="106"/>
        <v>0</v>
      </c>
      <c r="L425" s="112"/>
    </row>
    <row r="426" spans="1:12" ht="13.5" customHeight="1" x14ac:dyDescent="0.2">
      <c r="A426" s="485" t="s">
        <v>144</v>
      </c>
      <c r="B426" s="486"/>
      <c r="C426" s="487"/>
      <c r="D426" s="92">
        <f t="shared" si="107"/>
        <v>7000</v>
      </c>
      <c r="E426" s="260">
        <f t="shared" si="107"/>
        <v>7000</v>
      </c>
      <c r="F426" s="260">
        <f t="shared" si="107"/>
        <v>0</v>
      </c>
      <c r="G426" s="260">
        <f t="shared" si="107"/>
        <v>7000</v>
      </c>
      <c r="H426" s="16">
        <f t="shared" si="105"/>
        <v>0</v>
      </c>
      <c r="I426" s="16">
        <f t="shared" si="106"/>
        <v>100</v>
      </c>
      <c r="J426" s="16">
        <f t="shared" si="106"/>
        <v>0</v>
      </c>
    </row>
    <row r="427" spans="1:12" ht="13.5" customHeight="1" x14ac:dyDescent="0.2">
      <c r="A427" s="471" t="s">
        <v>133</v>
      </c>
      <c r="B427" s="472"/>
      <c r="C427" s="473"/>
      <c r="D427" s="83">
        <f t="shared" si="107"/>
        <v>7000</v>
      </c>
      <c r="E427" s="239">
        <f t="shared" si="107"/>
        <v>7000</v>
      </c>
      <c r="F427" s="239">
        <f t="shared" si="107"/>
        <v>0</v>
      </c>
      <c r="G427" s="239">
        <f t="shared" si="107"/>
        <v>7000</v>
      </c>
      <c r="H427" s="18">
        <f t="shared" si="105"/>
        <v>0</v>
      </c>
      <c r="I427" s="18">
        <f t="shared" si="106"/>
        <v>100</v>
      </c>
      <c r="J427" s="18">
        <f t="shared" si="106"/>
        <v>0</v>
      </c>
    </row>
    <row r="428" spans="1:12" ht="13.5" customHeight="1" x14ac:dyDescent="0.2">
      <c r="A428" s="474" t="s">
        <v>213</v>
      </c>
      <c r="B428" s="475"/>
      <c r="C428" s="476"/>
      <c r="D428" s="84">
        <f t="shared" si="107"/>
        <v>7000</v>
      </c>
      <c r="E428" s="240">
        <f t="shared" si="107"/>
        <v>7000</v>
      </c>
      <c r="F428" s="240">
        <f t="shared" si="107"/>
        <v>0</v>
      </c>
      <c r="G428" s="240">
        <f t="shared" si="107"/>
        <v>7000</v>
      </c>
      <c r="H428" s="19">
        <f t="shared" si="105"/>
        <v>0</v>
      </c>
      <c r="I428" s="19">
        <f t="shared" si="106"/>
        <v>100</v>
      </c>
      <c r="J428" s="19">
        <f t="shared" si="106"/>
        <v>0</v>
      </c>
    </row>
    <row r="429" spans="1:12" ht="13.5" customHeight="1" x14ac:dyDescent="0.2">
      <c r="B429" s="134">
        <v>3</v>
      </c>
      <c r="C429" s="135" t="s">
        <v>78</v>
      </c>
      <c r="D429" s="88">
        <f t="shared" si="107"/>
        <v>7000</v>
      </c>
      <c r="E429" s="242">
        <f t="shared" si="107"/>
        <v>7000</v>
      </c>
      <c r="F429" s="242">
        <f t="shared" si="107"/>
        <v>0</v>
      </c>
      <c r="G429" s="242">
        <f t="shared" si="107"/>
        <v>7000</v>
      </c>
      <c r="H429" s="26">
        <f t="shared" si="105"/>
        <v>0</v>
      </c>
      <c r="I429" s="53">
        <f t="shared" si="106"/>
        <v>100</v>
      </c>
      <c r="J429" s="53">
        <f t="shared" si="106"/>
        <v>0</v>
      </c>
    </row>
    <row r="430" spans="1:12" ht="13.5" customHeight="1" x14ac:dyDescent="0.2">
      <c r="B430" s="20">
        <v>37</v>
      </c>
      <c r="C430" s="32" t="s">
        <v>138</v>
      </c>
      <c r="D430" s="64">
        <f>SUM(D431:D431)</f>
        <v>7000</v>
      </c>
      <c r="E430" s="45">
        <f>SUM(E431:E431)</f>
        <v>7000</v>
      </c>
      <c r="F430" s="45">
        <f>SUM(F431:F431)</f>
        <v>0</v>
      </c>
      <c r="G430" s="45">
        <f>SUM(G431:G431)</f>
        <v>7000</v>
      </c>
      <c r="H430" s="26">
        <f t="shared" si="105"/>
        <v>0</v>
      </c>
      <c r="I430" s="53">
        <f t="shared" si="106"/>
        <v>100</v>
      </c>
      <c r="J430" s="53">
        <f t="shared" si="106"/>
        <v>0</v>
      </c>
    </row>
    <row r="431" spans="1:12" ht="14.25" customHeight="1" x14ac:dyDescent="0.2">
      <c r="A431" s="171"/>
      <c r="B431" s="68">
        <v>372</v>
      </c>
      <c r="C431" s="402" t="s">
        <v>141</v>
      </c>
      <c r="D431" s="85">
        <v>7000</v>
      </c>
      <c r="E431" s="401">
        <v>7000</v>
      </c>
      <c r="F431" s="401">
        <v>0</v>
      </c>
      <c r="G431" s="401">
        <v>7000</v>
      </c>
      <c r="H431" s="399">
        <f t="shared" si="105"/>
        <v>0</v>
      </c>
      <c r="I431" s="100">
        <f t="shared" si="106"/>
        <v>100</v>
      </c>
      <c r="J431" s="100">
        <f t="shared" si="106"/>
        <v>0</v>
      </c>
    </row>
    <row r="432" spans="1:12" ht="14.1" customHeight="1" x14ac:dyDescent="0.2">
      <c r="A432" s="646" t="s">
        <v>222</v>
      </c>
      <c r="B432" s="646"/>
      <c r="C432" s="647"/>
      <c r="D432" s="63">
        <f>D433</f>
        <v>24000</v>
      </c>
      <c r="E432" s="269">
        <f>E433</f>
        <v>24000</v>
      </c>
      <c r="F432" s="269">
        <f>F433</f>
        <v>0</v>
      </c>
      <c r="G432" s="269">
        <f>G433</f>
        <v>24000</v>
      </c>
      <c r="H432" s="59">
        <v>0</v>
      </c>
      <c r="I432" s="59">
        <v>0</v>
      </c>
      <c r="J432" s="59">
        <v>0</v>
      </c>
    </row>
    <row r="433" spans="1:10" ht="13.5" customHeight="1" x14ac:dyDescent="0.2">
      <c r="A433" s="549" t="s">
        <v>145</v>
      </c>
      <c r="B433" s="550"/>
      <c r="C433" s="551"/>
      <c r="D433" s="81">
        <f>SUM(D434,D441,D450,D456,D463)</f>
        <v>24000</v>
      </c>
      <c r="E433" s="237">
        <f>SUM(E434,E441,E450,E456,E463)</f>
        <v>24000</v>
      </c>
      <c r="F433" s="237">
        <f>SUM(F434,F441,F450,F456,F463)</f>
        <v>0</v>
      </c>
      <c r="G433" s="237">
        <f>SUM(G434,G441,G450,G456,G463)</f>
        <v>24000</v>
      </c>
      <c r="H433" s="65">
        <f t="shared" ref="H433:H434" si="108">F433/D433*100</f>
        <v>0</v>
      </c>
      <c r="I433" s="65">
        <f t="shared" ref="I433:J435" si="109">G433/D433*100</f>
        <v>100</v>
      </c>
      <c r="J433" s="65">
        <f t="shared" si="109"/>
        <v>0</v>
      </c>
    </row>
    <row r="434" spans="1:10" ht="13.5" customHeight="1" x14ac:dyDescent="0.2">
      <c r="A434" s="485" t="s">
        <v>146</v>
      </c>
      <c r="B434" s="486"/>
      <c r="C434" s="487"/>
      <c r="D434" s="92">
        <f t="shared" ref="D434:G438" si="110">D435</f>
        <v>8000</v>
      </c>
      <c r="E434" s="260">
        <f t="shared" si="110"/>
        <v>8000</v>
      </c>
      <c r="F434" s="260">
        <f t="shared" si="110"/>
        <v>0</v>
      </c>
      <c r="G434" s="260">
        <f t="shared" si="110"/>
        <v>8000</v>
      </c>
      <c r="H434" s="16">
        <f t="shared" si="108"/>
        <v>0</v>
      </c>
      <c r="I434" s="16">
        <f t="shared" si="109"/>
        <v>100</v>
      </c>
      <c r="J434" s="16">
        <f t="shared" si="109"/>
        <v>0</v>
      </c>
    </row>
    <row r="435" spans="1:10" ht="13.5" customHeight="1" x14ac:dyDescent="0.2">
      <c r="A435" s="471" t="s">
        <v>147</v>
      </c>
      <c r="B435" s="472"/>
      <c r="C435" s="473"/>
      <c r="D435" s="83">
        <f>D438</f>
        <v>8000</v>
      </c>
      <c r="E435" s="239">
        <f>E438</f>
        <v>8000</v>
      </c>
      <c r="F435" s="239">
        <f t="shared" si="110"/>
        <v>0</v>
      </c>
      <c r="G435" s="239">
        <f>G438</f>
        <v>8000</v>
      </c>
      <c r="H435" s="18">
        <f>F435/D435*100</f>
        <v>0</v>
      </c>
      <c r="I435" s="18">
        <f t="shared" si="109"/>
        <v>100</v>
      </c>
      <c r="J435" s="18">
        <f t="shared" si="109"/>
        <v>0</v>
      </c>
    </row>
    <row r="436" spans="1:10" ht="13.5" customHeight="1" x14ac:dyDescent="0.2">
      <c r="A436" s="474" t="s">
        <v>213</v>
      </c>
      <c r="B436" s="475"/>
      <c r="C436" s="476"/>
      <c r="D436" s="84">
        <v>0</v>
      </c>
      <c r="E436" s="240">
        <v>0</v>
      </c>
      <c r="F436" s="240">
        <f>F438</f>
        <v>0</v>
      </c>
      <c r="G436" s="240">
        <v>0</v>
      </c>
      <c r="H436" s="19">
        <v>0</v>
      </c>
      <c r="I436" s="19">
        <v>0</v>
      </c>
      <c r="J436" s="19">
        <v>0</v>
      </c>
    </row>
    <row r="437" spans="1:10" ht="13.5" customHeight="1" x14ac:dyDescent="0.2">
      <c r="A437" s="488" t="s">
        <v>281</v>
      </c>
      <c r="B437" s="489"/>
      <c r="C437" s="490"/>
      <c r="D437" s="84">
        <v>8000</v>
      </c>
      <c r="E437" s="240">
        <v>8000</v>
      </c>
      <c r="F437" s="240">
        <v>0</v>
      </c>
      <c r="G437" s="240">
        <v>8000</v>
      </c>
      <c r="H437" s="19">
        <f t="shared" ref="H437" si="111">F437/D437*100</f>
        <v>0</v>
      </c>
      <c r="I437" s="19">
        <f t="shared" ref="I437:J442" si="112">G437/D437*100</f>
        <v>100</v>
      </c>
      <c r="J437" s="19">
        <f t="shared" si="112"/>
        <v>0</v>
      </c>
    </row>
    <row r="438" spans="1:10" s="60" customFormat="1" ht="13.5" customHeight="1" x14ac:dyDescent="0.2">
      <c r="A438"/>
      <c r="B438" s="134">
        <v>3</v>
      </c>
      <c r="C438" s="135" t="s">
        <v>78</v>
      </c>
      <c r="D438" s="88">
        <f t="shared" si="110"/>
        <v>8000</v>
      </c>
      <c r="E438" s="242">
        <f t="shared" si="110"/>
        <v>8000</v>
      </c>
      <c r="F438" s="242">
        <f t="shared" si="110"/>
        <v>0</v>
      </c>
      <c r="G438" s="242">
        <f t="shared" si="110"/>
        <v>8000</v>
      </c>
      <c r="H438" s="26">
        <f t="shared" ref="H438:H439" si="113">F438/D438*100</f>
        <v>0</v>
      </c>
      <c r="I438" s="53">
        <f t="shared" si="112"/>
        <v>100</v>
      </c>
      <c r="J438" s="53">
        <f t="shared" si="112"/>
        <v>0</v>
      </c>
    </row>
    <row r="439" spans="1:10" ht="13.5" customHeight="1" x14ac:dyDescent="0.2">
      <c r="B439" s="67">
        <v>38</v>
      </c>
      <c r="C439" s="398" t="s">
        <v>82</v>
      </c>
      <c r="D439" s="64">
        <f>SUM(D440:D440)</f>
        <v>8000</v>
      </c>
      <c r="E439" s="45">
        <f>SUM(E440:E440)</f>
        <v>8000</v>
      </c>
      <c r="F439" s="45">
        <f>SUM(F440:F440)</f>
        <v>0</v>
      </c>
      <c r="G439" s="45">
        <f>SUM(G440:G440)</f>
        <v>8000</v>
      </c>
      <c r="H439" s="399">
        <f t="shared" si="113"/>
        <v>0</v>
      </c>
      <c r="I439" s="100">
        <f t="shared" si="112"/>
        <v>100</v>
      </c>
      <c r="J439" s="100">
        <f t="shared" si="112"/>
        <v>0</v>
      </c>
    </row>
    <row r="440" spans="1:10" ht="13.5" customHeight="1" x14ac:dyDescent="0.2">
      <c r="B440" s="23">
        <v>381</v>
      </c>
      <c r="C440" s="139" t="s">
        <v>83</v>
      </c>
      <c r="D440" s="85">
        <v>8000</v>
      </c>
      <c r="E440" s="241">
        <v>8000</v>
      </c>
      <c r="F440" s="241">
        <v>0</v>
      </c>
      <c r="G440" s="241">
        <v>8000</v>
      </c>
      <c r="H440" s="26">
        <f t="shared" ref="H440:H479" si="114">F440/D440*100</f>
        <v>0</v>
      </c>
      <c r="I440" s="53">
        <f t="shared" si="112"/>
        <v>100</v>
      </c>
      <c r="J440" s="53">
        <f t="shared" si="112"/>
        <v>0</v>
      </c>
    </row>
    <row r="441" spans="1:10" ht="27" customHeight="1" x14ac:dyDescent="0.2">
      <c r="A441" s="485" t="s">
        <v>148</v>
      </c>
      <c r="B441" s="486"/>
      <c r="C441" s="487"/>
      <c r="D441" s="92">
        <f>D442</f>
        <v>5000</v>
      </c>
      <c r="E441" s="268">
        <f>E442</f>
        <v>5000</v>
      </c>
      <c r="F441" s="268">
        <f>F442</f>
        <v>0</v>
      </c>
      <c r="G441" s="268">
        <f>G442</f>
        <v>5000</v>
      </c>
      <c r="H441" s="101">
        <f t="shared" si="114"/>
        <v>0</v>
      </c>
      <c r="I441" s="101">
        <f t="shared" si="112"/>
        <v>100</v>
      </c>
      <c r="J441" s="101">
        <f t="shared" si="112"/>
        <v>0</v>
      </c>
    </row>
    <row r="442" spans="1:10" ht="13.5" customHeight="1" x14ac:dyDescent="0.2">
      <c r="A442" s="471" t="s">
        <v>147</v>
      </c>
      <c r="B442" s="472"/>
      <c r="C442" s="473"/>
      <c r="D442" s="83">
        <f>D447</f>
        <v>5000</v>
      </c>
      <c r="E442" s="239">
        <f>E447</f>
        <v>5000</v>
      </c>
      <c r="F442" s="239">
        <f>F443</f>
        <v>0</v>
      </c>
      <c r="G442" s="239">
        <f>G447</f>
        <v>5000</v>
      </c>
      <c r="H442" s="18">
        <f t="shared" si="114"/>
        <v>0</v>
      </c>
      <c r="I442" s="18">
        <f t="shared" si="112"/>
        <v>100</v>
      </c>
      <c r="J442" s="18">
        <f t="shared" si="112"/>
        <v>0</v>
      </c>
    </row>
    <row r="443" spans="1:10" ht="13.5" customHeight="1" x14ac:dyDescent="0.2">
      <c r="A443" s="474" t="s">
        <v>213</v>
      </c>
      <c r="B443" s="475"/>
      <c r="C443" s="476"/>
      <c r="D443" s="84">
        <v>0</v>
      </c>
      <c r="E443" s="240">
        <v>0</v>
      </c>
      <c r="F443" s="240">
        <f>F447</f>
        <v>0</v>
      </c>
      <c r="G443" s="240">
        <v>0</v>
      </c>
      <c r="H443" s="19">
        <v>0</v>
      </c>
      <c r="I443" s="19">
        <v>0</v>
      </c>
      <c r="J443" s="19">
        <v>0</v>
      </c>
    </row>
    <row r="444" spans="1:10" ht="13.5" customHeight="1" x14ac:dyDescent="0.2">
      <c r="A444" s="496" t="s">
        <v>255</v>
      </c>
      <c r="B444" s="497"/>
      <c r="C444" s="498"/>
      <c r="D444" s="84">
        <v>1500</v>
      </c>
      <c r="E444" s="240">
        <v>0</v>
      </c>
      <c r="F444" s="240">
        <v>0</v>
      </c>
      <c r="G444" s="240">
        <v>0</v>
      </c>
      <c r="H444" s="19">
        <f t="shared" si="114"/>
        <v>0</v>
      </c>
      <c r="I444" s="19">
        <f>G444/D444*100</f>
        <v>0</v>
      </c>
      <c r="J444" s="19" t="e">
        <f>H444/E444*100</f>
        <v>#DIV/0!</v>
      </c>
    </row>
    <row r="445" spans="1:10" ht="13.5" customHeight="1" x14ac:dyDescent="0.2">
      <c r="A445" s="500" t="s">
        <v>282</v>
      </c>
      <c r="B445" s="501"/>
      <c r="C445" s="502"/>
      <c r="D445" s="84">
        <v>0</v>
      </c>
      <c r="E445" s="240">
        <v>1500</v>
      </c>
      <c r="F445" s="240">
        <v>0</v>
      </c>
      <c r="G445" s="240">
        <v>1500</v>
      </c>
      <c r="H445" s="19"/>
      <c r="I445" s="19"/>
      <c r="J445" s="19"/>
    </row>
    <row r="446" spans="1:10" ht="13.5" customHeight="1" x14ac:dyDescent="0.2">
      <c r="A446" s="488" t="s">
        <v>281</v>
      </c>
      <c r="B446" s="489"/>
      <c r="C446" s="490"/>
      <c r="D446" s="84">
        <v>3500</v>
      </c>
      <c r="E446" s="240">
        <v>3500</v>
      </c>
      <c r="F446" s="240">
        <v>0</v>
      </c>
      <c r="G446" s="240">
        <v>3500</v>
      </c>
      <c r="H446" s="19">
        <f t="shared" si="114"/>
        <v>0</v>
      </c>
      <c r="I446" s="19">
        <f t="shared" ref="I446:J449" si="115">G446/D446*100</f>
        <v>100</v>
      </c>
      <c r="J446" s="19">
        <f t="shared" si="115"/>
        <v>0</v>
      </c>
    </row>
    <row r="447" spans="1:10" ht="16.5" customHeight="1" x14ac:dyDescent="0.2">
      <c r="B447" s="136">
        <v>3</v>
      </c>
      <c r="C447" s="403" t="s">
        <v>78</v>
      </c>
      <c r="D447" s="88">
        <f>D448</f>
        <v>5000</v>
      </c>
      <c r="E447" s="252">
        <f>E448</f>
        <v>5000</v>
      </c>
      <c r="F447" s="252">
        <f>F448</f>
        <v>0</v>
      </c>
      <c r="G447" s="252">
        <f>G448</f>
        <v>5000</v>
      </c>
      <c r="H447" s="399">
        <f t="shared" si="114"/>
        <v>0</v>
      </c>
      <c r="I447" s="100">
        <f t="shared" si="115"/>
        <v>100</v>
      </c>
      <c r="J447" s="100">
        <f t="shared" si="115"/>
        <v>0</v>
      </c>
    </row>
    <row r="448" spans="1:10" ht="13.5" customHeight="1" x14ac:dyDescent="0.2">
      <c r="B448" s="20">
        <v>38</v>
      </c>
      <c r="C448" s="32" t="s">
        <v>82</v>
      </c>
      <c r="D448" s="64">
        <f>SUM(D449:D449)</f>
        <v>5000</v>
      </c>
      <c r="E448" s="45">
        <f>SUM(E449:E449)</f>
        <v>5000</v>
      </c>
      <c r="F448" s="45">
        <f>SUM(F449:F449)</f>
        <v>0</v>
      </c>
      <c r="G448" s="45">
        <f>SUM(G449:G449)</f>
        <v>5000</v>
      </c>
      <c r="H448" s="26">
        <f t="shared" si="114"/>
        <v>0</v>
      </c>
      <c r="I448" s="53">
        <f t="shared" si="115"/>
        <v>100</v>
      </c>
      <c r="J448" s="53">
        <f t="shared" si="115"/>
        <v>0</v>
      </c>
    </row>
    <row r="449" spans="1:10" ht="13.5" customHeight="1" x14ac:dyDescent="0.2">
      <c r="B449" s="23">
        <v>381</v>
      </c>
      <c r="C449" s="139" t="s">
        <v>83</v>
      </c>
      <c r="D449" s="95">
        <v>5000</v>
      </c>
      <c r="E449" s="271">
        <v>5000</v>
      </c>
      <c r="F449" s="271">
        <v>0</v>
      </c>
      <c r="G449" s="271">
        <v>5000</v>
      </c>
      <c r="H449" s="26">
        <f t="shared" si="114"/>
        <v>0</v>
      </c>
      <c r="I449" s="53">
        <f t="shared" si="115"/>
        <v>100</v>
      </c>
      <c r="J449" s="53">
        <f t="shared" si="115"/>
        <v>0</v>
      </c>
    </row>
    <row r="450" spans="1:10" ht="26.25" customHeight="1" x14ac:dyDescent="0.2">
      <c r="A450" s="485" t="s">
        <v>149</v>
      </c>
      <c r="B450" s="486"/>
      <c r="C450" s="487"/>
      <c r="D450" s="92">
        <f t="shared" ref="D450:G453" si="116">D451</f>
        <v>0</v>
      </c>
      <c r="E450" s="268">
        <f t="shared" si="116"/>
        <v>0</v>
      </c>
      <c r="F450" s="268">
        <f t="shared" si="116"/>
        <v>0</v>
      </c>
      <c r="G450" s="268">
        <f t="shared" si="116"/>
        <v>0</v>
      </c>
      <c r="H450" s="101">
        <v>0</v>
      </c>
      <c r="I450" s="101">
        <v>0</v>
      </c>
      <c r="J450" s="101">
        <v>0</v>
      </c>
    </row>
    <row r="451" spans="1:10" ht="13.5" customHeight="1" x14ac:dyDescent="0.2">
      <c r="A451" s="471" t="s">
        <v>147</v>
      </c>
      <c r="B451" s="472"/>
      <c r="C451" s="473"/>
      <c r="D451" s="83">
        <f t="shared" si="116"/>
        <v>0</v>
      </c>
      <c r="E451" s="239">
        <f t="shared" si="116"/>
        <v>0</v>
      </c>
      <c r="F451" s="239">
        <f t="shared" si="116"/>
        <v>0</v>
      </c>
      <c r="G451" s="239">
        <f t="shared" si="116"/>
        <v>0</v>
      </c>
      <c r="H451" s="18">
        <v>0</v>
      </c>
      <c r="I451" s="18">
        <v>0</v>
      </c>
      <c r="J451" s="18">
        <v>0</v>
      </c>
    </row>
    <row r="452" spans="1:10" ht="13.5" customHeight="1" x14ac:dyDescent="0.2">
      <c r="A452" s="474" t="s">
        <v>213</v>
      </c>
      <c r="B452" s="475"/>
      <c r="C452" s="476"/>
      <c r="D452" s="84">
        <f t="shared" si="116"/>
        <v>0</v>
      </c>
      <c r="E452" s="240">
        <f t="shared" si="116"/>
        <v>0</v>
      </c>
      <c r="F452" s="240">
        <f t="shared" si="116"/>
        <v>0</v>
      </c>
      <c r="G452" s="240">
        <f t="shared" si="116"/>
        <v>0</v>
      </c>
      <c r="H452" s="19">
        <v>0</v>
      </c>
      <c r="I452" s="19">
        <v>0</v>
      </c>
      <c r="J452" s="19">
        <v>0</v>
      </c>
    </row>
    <row r="453" spans="1:10" ht="13.5" customHeight="1" x14ac:dyDescent="0.2">
      <c r="B453" s="136">
        <v>3</v>
      </c>
      <c r="C453" s="135" t="s">
        <v>78</v>
      </c>
      <c r="D453" s="88">
        <f t="shared" si="116"/>
        <v>0</v>
      </c>
      <c r="E453" s="242">
        <f t="shared" si="116"/>
        <v>0</v>
      </c>
      <c r="F453" s="242">
        <f t="shared" si="116"/>
        <v>0</v>
      </c>
      <c r="G453" s="242">
        <f t="shared" si="116"/>
        <v>0</v>
      </c>
      <c r="H453" s="26">
        <v>0</v>
      </c>
      <c r="I453" s="53">
        <v>0</v>
      </c>
      <c r="J453" s="53">
        <v>0</v>
      </c>
    </row>
    <row r="454" spans="1:10" ht="13.5" customHeight="1" x14ac:dyDescent="0.2">
      <c r="B454" s="67">
        <v>38</v>
      </c>
      <c r="C454" s="32" t="s">
        <v>82</v>
      </c>
      <c r="D454" s="64">
        <f>SUM(D455:D455)</f>
        <v>0</v>
      </c>
      <c r="E454" s="45">
        <f>SUM(E455:E455)</f>
        <v>0</v>
      </c>
      <c r="F454" s="45">
        <f>SUM(F455:F455)</f>
        <v>0</v>
      </c>
      <c r="G454" s="45">
        <f>SUM(G455:G455)</f>
        <v>0</v>
      </c>
      <c r="H454" s="26">
        <v>0</v>
      </c>
      <c r="I454" s="53">
        <v>0</v>
      </c>
      <c r="J454" s="53">
        <v>0</v>
      </c>
    </row>
    <row r="455" spans="1:10" ht="13.5" customHeight="1" x14ac:dyDescent="0.2">
      <c r="B455" s="68">
        <v>381</v>
      </c>
      <c r="C455" s="34" t="s">
        <v>83</v>
      </c>
      <c r="D455" s="93">
        <v>0</v>
      </c>
      <c r="E455" s="241">
        <v>0</v>
      </c>
      <c r="F455" s="241">
        <v>0</v>
      </c>
      <c r="G455" s="241">
        <v>0</v>
      </c>
      <c r="H455" s="26">
        <v>0</v>
      </c>
      <c r="I455" s="53">
        <v>0</v>
      </c>
      <c r="J455" s="53">
        <v>0</v>
      </c>
    </row>
    <row r="456" spans="1:10" ht="16.5" customHeight="1" x14ac:dyDescent="0.2">
      <c r="A456" s="513" t="s">
        <v>150</v>
      </c>
      <c r="B456" s="513"/>
      <c r="C456" s="514"/>
      <c r="D456" s="92">
        <f>D457</f>
        <v>6000</v>
      </c>
      <c r="E456" s="268">
        <f>E457</f>
        <v>6000</v>
      </c>
      <c r="F456" s="268">
        <f>F457</f>
        <v>0</v>
      </c>
      <c r="G456" s="268">
        <f>G457</f>
        <v>6000</v>
      </c>
      <c r="H456" s="101">
        <f t="shared" si="114"/>
        <v>0</v>
      </c>
      <c r="I456" s="16">
        <f>G456/D456*100</f>
        <v>100</v>
      </c>
      <c r="J456" s="16">
        <f>H456/E456*100</f>
        <v>0</v>
      </c>
    </row>
    <row r="457" spans="1:10" ht="13.5" customHeight="1" x14ac:dyDescent="0.2">
      <c r="A457" s="471" t="s">
        <v>147</v>
      </c>
      <c r="B457" s="472"/>
      <c r="C457" s="473"/>
      <c r="D457" s="83">
        <f>D460</f>
        <v>6000</v>
      </c>
      <c r="E457" s="239">
        <f>E460</f>
        <v>6000</v>
      </c>
      <c r="F457" s="239">
        <f>F460</f>
        <v>0</v>
      </c>
      <c r="G457" s="239">
        <f>G460</f>
        <v>6000</v>
      </c>
      <c r="H457" s="18">
        <f t="shared" si="114"/>
        <v>0</v>
      </c>
      <c r="I457" s="18">
        <f>G457/D457*100</f>
        <v>100</v>
      </c>
      <c r="J457" s="18">
        <f>H457/E457*100</f>
        <v>0</v>
      </c>
    </row>
    <row r="458" spans="1:10" ht="13.5" customHeight="1" x14ac:dyDescent="0.2">
      <c r="A458" s="474" t="s">
        <v>213</v>
      </c>
      <c r="B458" s="475"/>
      <c r="C458" s="476"/>
      <c r="D458" s="84">
        <v>0</v>
      </c>
      <c r="E458" s="240">
        <v>0</v>
      </c>
      <c r="F458" s="240">
        <f>F460</f>
        <v>0</v>
      </c>
      <c r="G458" s="240">
        <v>0</v>
      </c>
      <c r="H458" s="19">
        <v>0</v>
      </c>
      <c r="I458" s="19">
        <v>0</v>
      </c>
      <c r="J458" s="19">
        <v>0</v>
      </c>
    </row>
    <row r="459" spans="1:10" ht="13.5" customHeight="1" x14ac:dyDescent="0.2">
      <c r="A459" s="488" t="s">
        <v>281</v>
      </c>
      <c r="B459" s="489"/>
      <c r="C459" s="490"/>
      <c r="D459" s="84">
        <v>6000</v>
      </c>
      <c r="E459" s="240">
        <v>6000</v>
      </c>
      <c r="F459" s="240">
        <v>0</v>
      </c>
      <c r="G459" s="240">
        <v>6000</v>
      </c>
      <c r="H459" s="19">
        <f t="shared" si="114"/>
        <v>0</v>
      </c>
      <c r="I459" s="19">
        <f t="shared" ref="I459:J474" si="117">G459/D459*100</f>
        <v>100</v>
      </c>
      <c r="J459" s="19">
        <f t="shared" si="117"/>
        <v>0</v>
      </c>
    </row>
    <row r="460" spans="1:10" ht="13.5" customHeight="1" x14ac:dyDescent="0.2">
      <c r="B460" s="136">
        <v>3</v>
      </c>
      <c r="C460" s="135" t="s">
        <v>78</v>
      </c>
      <c r="D460" s="88">
        <f>D461</f>
        <v>6000</v>
      </c>
      <c r="E460" s="242">
        <f>E461</f>
        <v>6000</v>
      </c>
      <c r="F460" s="242">
        <f>F461</f>
        <v>0</v>
      </c>
      <c r="G460" s="242">
        <f>G461</f>
        <v>6000</v>
      </c>
      <c r="H460" s="26">
        <f t="shared" si="114"/>
        <v>0</v>
      </c>
      <c r="I460" s="53">
        <f t="shared" si="117"/>
        <v>100</v>
      </c>
      <c r="J460" s="53">
        <f t="shared" si="117"/>
        <v>0</v>
      </c>
    </row>
    <row r="461" spans="1:10" ht="13.5" customHeight="1" x14ac:dyDescent="0.2">
      <c r="B461" s="67">
        <v>38</v>
      </c>
      <c r="C461" s="32" t="s">
        <v>82</v>
      </c>
      <c r="D461" s="64">
        <f>SUM(D462:D462)</f>
        <v>6000</v>
      </c>
      <c r="E461" s="45">
        <f>SUM(E462:E462)</f>
        <v>6000</v>
      </c>
      <c r="F461" s="45">
        <f>SUM(F462:F462)</f>
        <v>0</v>
      </c>
      <c r="G461" s="45">
        <f>SUM(G462:G462)</f>
        <v>6000</v>
      </c>
      <c r="H461" s="26">
        <f t="shared" si="114"/>
        <v>0</v>
      </c>
      <c r="I461" s="53">
        <f t="shared" si="117"/>
        <v>100</v>
      </c>
      <c r="J461" s="53">
        <f t="shared" si="117"/>
        <v>0</v>
      </c>
    </row>
    <row r="462" spans="1:10" ht="15" customHeight="1" x14ac:dyDescent="0.2">
      <c r="B462" s="137">
        <v>382</v>
      </c>
      <c r="C462" s="400" t="s">
        <v>151</v>
      </c>
      <c r="D462" s="93">
        <v>6000</v>
      </c>
      <c r="E462" s="85">
        <v>6000</v>
      </c>
      <c r="F462" s="401">
        <v>0</v>
      </c>
      <c r="G462" s="85">
        <v>6000</v>
      </c>
      <c r="H462" s="399">
        <f t="shared" si="114"/>
        <v>0</v>
      </c>
      <c r="I462" s="100">
        <f t="shared" si="117"/>
        <v>100</v>
      </c>
      <c r="J462" s="100">
        <f t="shared" si="117"/>
        <v>0</v>
      </c>
    </row>
    <row r="463" spans="1:10" ht="13.5" customHeight="1" x14ac:dyDescent="0.2">
      <c r="A463" s="524" t="s">
        <v>198</v>
      </c>
      <c r="B463" s="576"/>
      <c r="C463" s="577"/>
      <c r="D463" s="82">
        <f t="shared" ref="D463:G465" si="118">D464</f>
        <v>5000</v>
      </c>
      <c r="E463" s="247">
        <f t="shared" si="118"/>
        <v>5000</v>
      </c>
      <c r="F463" s="247">
        <f t="shared" si="118"/>
        <v>0</v>
      </c>
      <c r="G463" s="247">
        <f t="shared" si="118"/>
        <v>5000</v>
      </c>
      <c r="H463" s="101">
        <f t="shared" si="114"/>
        <v>0</v>
      </c>
      <c r="I463" s="16">
        <f t="shared" si="117"/>
        <v>100</v>
      </c>
      <c r="J463" s="16">
        <f t="shared" si="117"/>
        <v>0</v>
      </c>
    </row>
    <row r="464" spans="1:10" ht="13.5" customHeight="1" x14ac:dyDescent="0.2">
      <c r="A464" s="471" t="s">
        <v>147</v>
      </c>
      <c r="B464" s="472"/>
      <c r="C464" s="473"/>
      <c r="D464" s="83">
        <f t="shared" si="118"/>
        <v>5000</v>
      </c>
      <c r="E464" s="239">
        <f t="shared" si="118"/>
        <v>5000</v>
      </c>
      <c r="F464" s="239">
        <f t="shared" si="118"/>
        <v>0</v>
      </c>
      <c r="G464" s="239">
        <f t="shared" si="118"/>
        <v>5000</v>
      </c>
      <c r="H464" s="18">
        <f t="shared" si="114"/>
        <v>0</v>
      </c>
      <c r="I464" s="18">
        <f t="shared" si="117"/>
        <v>100</v>
      </c>
      <c r="J464" s="18">
        <f t="shared" si="117"/>
        <v>0</v>
      </c>
    </row>
    <row r="465" spans="1:12" ht="13.5" customHeight="1" x14ac:dyDescent="0.2">
      <c r="A465" s="474" t="s">
        <v>213</v>
      </c>
      <c r="B465" s="475"/>
      <c r="C465" s="476"/>
      <c r="D465" s="84">
        <f t="shared" si="118"/>
        <v>5000</v>
      </c>
      <c r="E465" s="240">
        <f t="shared" si="118"/>
        <v>5000</v>
      </c>
      <c r="F465" s="240">
        <f t="shared" si="118"/>
        <v>0</v>
      </c>
      <c r="G465" s="240">
        <f t="shared" si="118"/>
        <v>5000</v>
      </c>
      <c r="H465" s="19">
        <f t="shared" si="114"/>
        <v>0</v>
      </c>
      <c r="I465" s="19">
        <f t="shared" si="117"/>
        <v>100</v>
      </c>
      <c r="J465" s="19">
        <f t="shared" si="117"/>
        <v>0</v>
      </c>
    </row>
    <row r="466" spans="1:12" ht="13.5" customHeight="1" x14ac:dyDescent="0.2">
      <c r="B466" s="136">
        <v>3</v>
      </c>
      <c r="C466" s="135" t="s">
        <v>78</v>
      </c>
      <c r="D466" s="88">
        <f>SUM(D469,D467)</f>
        <v>5000</v>
      </c>
      <c r="E466" s="242">
        <f>SUM(E469,E467)</f>
        <v>5000</v>
      </c>
      <c r="F466" s="242">
        <f>SUM(F469,F467)</f>
        <v>0</v>
      </c>
      <c r="G466" s="242">
        <f>SUM(G469,G467)</f>
        <v>5000</v>
      </c>
      <c r="H466" s="26">
        <f t="shared" si="114"/>
        <v>0</v>
      </c>
      <c r="I466" s="53">
        <f t="shared" si="117"/>
        <v>100</v>
      </c>
      <c r="J466" s="53">
        <f t="shared" si="117"/>
        <v>0</v>
      </c>
    </row>
    <row r="467" spans="1:12" ht="13.5" customHeight="1" x14ac:dyDescent="0.2">
      <c r="B467" s="67">
        <v>35</v>
      </c>
      <c r="C467" s="40" t="s">
        <v>152</v>
      </c>
      <c r="D467" s="64">
        <f>SUM(D468:D468)</f>
        <v>4000</v>
      </c>
      <c r="E467" s="45">
        <f>SUM(E468:E468)</f>
        <v>4000</v>
      </c>
      <c r="F467" s="45">
        <f>SUM(F468:F468)</f>
        <v>0</v>
      </c>
      <c r="G467" s="45">
        <f>SUM(G468:G468)</f>
        <v>4000</v>
      </c>
      <c r="H467" s="26">
        <f t="shared" si="114"/>
        <v>0</v>
      </c>
      <c r="I467" s="53">
        <f t="shared" si="117"/>
        <v>100</v>
      </c>
      <c r="J467" s="53">
        <f t="shared" si="117"/>
        <v>0</v>
      </c>
    </row>
    <row r="468" spans="1:12" ht="13.5" customHeight="1" x14ac:dyDescent="0.2">
      <c r="B468" s="137">
        <v>352</v>
      </c>
      <c r="C468" s="34" t="s">
        <v>153</v>
      </c>
      <c r="D468" s="216">
        <v>4000</v>
      </c>
      <c r="E468" s="250">
        <v>4000</v>
      </c>
      <c r="F468" s="250">
        <v>0</v>
      </c>
      <c r="G468" s="250">
        <v>4000</v>
      </c>
      <c r="H468" s="26">
        <f t="shared" si="114"/>
        <v>0</v>
      </c>
      <c r="I468" s="53">
        <f t="shared" si="117"/>
        <v>100</v>
      </c>
      <c r="J468" s="53">
        <f t="shared" si="117"/>
        <v>0</v>
      </c>
      <c r="K468" s="33"/>
    </row>
    <row r="469" spans="1:12" ht="13.5" customHeight="1" x14ac:dyDescent="0.2">
      <c r="B469" s="192">
        <v>38</v>
      </c>
      <c r="C469" s="35" t="s">
        <v>183</v>
      </c>
      <c r="D469" s="64">
        <f>SUM(D470:D470)</f>
        <v>1000</v>
      </c>
      <c r="E469" s="45">
        <f>SUM(E470:E470)</f>
        <v>1000</v>
      </c>
      <c r="F469" s="45">
        <f>SUM(F470:F470)</f>
        <v>0</v>
      </c>
      <c r="G469" s="45">
        <f>SUM(G470:G470)</f>
        <v>1000</v>
      </c>
      <c r="H469" s="26">
        <f t="shared" si="114"/>
        <v>0</v>
      </c>
      <c r="I469" s="53">
        <f t="shared" si="117"/>
        <v>100</v>
      </c>
      <c r="J469" s="53">
        <f t="shared" si="117"/>
        <v>0</v>
      </c>
      <c r="K469" s="657"/>
      <c r="L469" s="33"/>
    </row>
    <row r="470" spans="1:12" ht="13.5" customHeight="1" x14ac:dyDescent="0.2">
      <c r="A470" s="193"/>
      <c r="B470" s="172">
        <v>381</v>
      </c>
      <c r="C470" s="36" t="s">
        <v>182</v>
      </c>
      <c r="D470" s="219">
        <v>1000</v>
      </c>
      <c r="E470" s="220">
        <v>1000</v>
      </c>
      <c r="F470" s="220">
        <v>0</v>
      </c>
      <c r="G470" s="220">
        <v>1000</v>
      </c>
      <c r="H470" s="26">
        <f t="shared" si="114"/>
        <v>0</v>
      </c>
      <c r="I470" s="53">
        <f t="shared" si="117"/>
        <v>100</v>
      </c>
      <c r="J470" s="53">
        <f t="shared" si="117"/>
        <v>0</v>
      </c>
      <c r="K470" s="27"/>
    </row>
    <row r="471" spans="1:12" ht="13.5" customHeight="1" x14ac:dyDescent="0.2">
      <c r="A471" s="480" t="s">
        <v>223</v>
      </c>
      <c r="B471" s="480"/>
      <c r="C471" s="481"/>
      <c r="D471" s="66">
        <f>D472</f>
        <v>4800</v>
      </c>
      <c r="E471" s="272">
        <f>E472</f>
        <v>9800</v>
      </c>
      <c r="F471" s="272">
        <f>F472</f>
        <v>0</v>
      </c>
      <c r="G471" s="272">
        <f>G472</f>
        <v>9800</v>
      </c>
      <c r="H471" s="59"/>
      <c r="I471" s="53">
        <f t="shared" si="117"/>
        <v>204.16666666666666</v>
      </c>
      <c r="J471" s="53">
        <f t="shared" si="117"/>
        <v>0</v>
      </c>
      <c r="K471" s="27"/>
    </row>
    <row r="472" spans="1:12" ht="13.5" customHeight="1" x14ac:dyDescent="0.2">
      <c r="A472" s="482" t="s">
        <v>154</v>
      </c>
      <c r="B472" s="483"/>
      <c r="C472" s="484"/>
      <c r="D472" s="81">
        <f>SUM(D473,D482)</f>
        <v>4800</v>
      </c>
      <c r="E472" s="237">
        <f>SUM(E482,E473)</f>
        <v>9800</v>
      </c>
      <c r="F472" s="237">
        <f>SUM(F482,F473)</f>
        <v>0</v>
      </c>
      <c r="G472" s="237">
        <f>SUM(G482,G473)</f>
        <v>9800</v>
      </c>
      <c r="H472" s="65">
        <f t="shared" si="114"/>
        <v>0</v>
      </c>
      <c r="I472" s="65">
        <f t="shared" si="117"/>
        <v>204.16666666666666</v>
      </c>
      <c r="J472" s="65">
        <f t="shared" si="117"/>
        <v>0</v>
      </c>
      <c r="K472" s="27"/>
    </row>
    <row r="473" spans="1:12" ht="13.5" customHeight="1" x14ac:dyDescent="0.2">
      <c r="A473" s="485" t="s">
        <v>155</v>
      </c>
      <c r="B473" s="486"/>
      <c r="C473" s="487"/>
      <c r="D473" s="92">
        <f t="shared" ref="D473:G474" si="119">D474</f>
        <v>4800</v>
      </c>
      <c r="E473" s="260">
        <f t="shared" si="119"/>
        <v>4800</v>
      </c>
      <c r="F473" s="260">
        <f t="shared" si="119"/>
        <v>0</v>
      </c>
      <c r="G473" s="260">
        <f t="shared" si="119"/>
        <v>4800</v>
      </c>
      <c r="H473" s="16">
        <f t="shared" si="114"/>
        <v>0</v>
      </c>
      <c r="I473" s="16">
        <f t="shared" si="117"/>
        <v>100</v>
      </c>
      <c r="J473" s="16">
        <f t="shared" si="117"/>
        <v>0</v>
      </c>
      <c r="K473" s="27"/>
    </row>
    <row r="474" spans="1:12" ht="13.5" customHeight="1" x14ac:dyDescent="0.2">
      <c r="A474" s="471" t="s">
        <v>147</v>
      </c>
      <c r="B474" s="472"/>
      <c r="C474" s="473"/>
      <c r="D474" s="83">
        <f>D477</f>
        <v>4800</v>
      </c>
      <c r="E474" s="239">
        <f>E477</f>
        <v>4800</v>
      </c>
      <c r="F474" s="239">
        <f t="shared" si="119"/>
        <v>0</v>
      </c>
      <c r="G474" s="239">
        <f>G477</f>
        <v>4800</v>
      </c>
      <c r="H474" s="18">
        <f t="shared" si="114"/>
        <v>0</v>
      </c>
      <c r="I474" s="18">
        <f t="shared" si="117"/>
        <v>100</v>
      </c>
      <c r="J474" s="18">
        <f t="shared" si="117"/>
        <v>0</v>
      </c>
      <c r="K474" s="27"/>
    </row>
    <row r="475" spans="1:12" ht="13.5" customHeight="1" x14ac:dyDescent="0.2">
      <c r="A475" s="474" t="s">
        <v>213</v>
      </c>
      <c r="B475" s="475"/>
      <c r="C475" s="476"/>
      <c r="D475" s="84">
        <v>0</v>
      </c>
      <c r="E475" s="240">
        <v>0</v>
      </c>
      <c r="F475" s="240">
        <f>F477</f>
        <v>0</v>
      </c>
      <c r="G475" s="240">
        <v>0</v>
      </c>
      <c r="H475" s="19">
        <v>0</v>
      </c>
      <c r="I475" s="19">
        <v>0</v>
      </c>
      <c r="J475" s="19">
        <v>0</v>
      </c>
      <c r="K475" s="27"/>
    </row>
    <row r="476" spans="1:12" ht="13.5" customHeight="1" x14ac:dyDescent="0.2">
      <c r="A476" s="488" t="s">
        <v>281</v>
      </c>
      <c r="B476" s="489"/>
      <c r="C476" s="490"/>
      <c r="D476" s="84">
        <v>4800</v>
      </c>
      <c r="E476" s="240">
        <v>4800</v>
      </c>
      <c r="F476" s="240">
        <v>0</v>
      </c>
      <c r="G476" s="240">
        <v>4800</v>
      </c>
      <c r="H476" s="19">
        <f t="shared" si="114"/>
        <v>0</v>
      </c>
      <c r="I476" s="19">
        <f t="shared" ref="I476:J481" si="120">G476/D476*100</f>
        <v>100</v>
      </c>
      <c r="J476" s="19">
        <f t="shared" si="120"/>
        <v>0</v>
      </c>
      <c r="K476" s="27"/>
    </row>
    <row r="477" spans="1:12" s="54" customFormat="1" ht="16.5" customHeight="1" x14ac:dyDescent="0.2">
      <c r="A477"/>
      <c r="B477" s="136">
        <v>3</v>
      </c>
      <c r="C477" s="135" t="s">
        <v>78</v>
      </c>
      <c r="D477" s="88">
        <f>SUM(D478,D480)</f>
        <v>4800</v>
      </c>
      <c r="E477" s="252">
        <f>SUM(E478,E480)</f>
        <v>4800</v>
      </c>
      <c r="F477" s="252">
        <f>SUM(F478,F480)</f>
        <v>0</v>
      </c>
      <c r="G477" s="252">
        <f>SUM(G478,G480)</f>
        <v>4800</v>
      </c>
      <c r="H477" s="26">
        <f t="shared" si="114"/>
        <v>0</v>
      </c>
      <c r="I477" s="53">
        <f t="shared" si="120"/>
        <v>100</v>
      </c>
      <c r="J477" s="53">
        <f t="shared" si="120"/>
        <v>0</v>
      </c>
      <c r="K477" s="57"/>
    </row>
    <row r="478" spans="1:12" ht="15" customHeight="1" x14ac:dyDescent="0.2">
      <c r="B478" s="67">
        <v>38</v>
      </c>
      <c r="C478" s="398" t="s">
        <v>82</v>
      </c>
      <c r="D478" s="64">
        <f>SUM(D479:D479)</f>
        <v>4000</v>
      </c>
      <c r="E478" s="45">
        <f>SUM(E479:E479)</f>
        <v>4000</v>
      </c>
      <c r="F478" s="45">
        <f>SUM(F479:F479)</f>
        <v>0</v>
      </c>
      <c r="G478" s="45">
        <f>SUM(G479:G479)</f>
        <v>4000</v>
      </c>
      <c r="H478" s="399">
        <f t="shared" si="114"/>
        <v>0</v>
      </c>
      <c r="I478" s="100">
        <f t="shared" si="120"/>
        <v>100</v>
      </c>
      <c r="J478" s="100">
        <f t="shared" si="120"/>
        <v>0</v>
      </c>
    </row>
    <row r="479" spans="1:12" ht="13.5" customHeight="1" x14ac:dyDescent="0.2">
      <c r="B479" s="68">
        <v>381</v>
      </c>
      <c r="C479" s="34" t="s">
        <v>83</v>
      </c>
      <c r="D479" s="93">
        <v>4000</v>
      </c>
      <c r="E479" s="241">
        <v>4000</v>
      </c>
      <c r="F479" s="241">
        <v>0</v>
      </c>
      <c r="G479" s="241">
        <v>4000</v>
      </c>
      <c r="H479" s="26">
        <f t="shared" si="114"/>
        <v>0</v>
      </c>
      <c r="I479" s="53">
        <f t="shared" si="120"/>
        <v>100</v>
      </c>
      <c r="J479" s="53">
        <f t="shared" si="120"/>
        <v>0</v>
      </c>
      <c r="K479" s="657"/>
    </row>
    <row r="480" spans="1:12" ht="13.5" customHeight="1" x14ac:dyDescent="0.2">
      <c r="B480" s="67">
        <v>32</v>
      </c>
      <c r="C480" s="32" t="s">
        <v>79</v>
      </c>
      <c r="D480" s="89">
        <f>D481</f>
        <v>800</v>
      </c>
      <c r="E480" s="251">
        <f>E481</f>
        <v>800</v>
      </c>
      <c r="F480" s="251">
        <f>F481</f>
        <v>0</v>
      </c>
      <c r="G480" s="251">
        <f>G481</f>
        <v>800</v>
      </c>
      <c r="H480" s="26">
        <f t="shared" ref="H480:H481" si="121">F480/D480*100</f>
        <v>0</v>
      </c>
      <c r="I480" s="53">
        <f t="shared" si="120"/>
        <v>100</v>
      </c>
      <c r="J480" s="53">
        <f t="shared" si="120"/>
        <v>0</v>
      </c>
    </row>
    <row r="481" spans="1:15" ht="13.5" customHeight="1" x14ac:dyDescent="0.2">
      <c r="B481" s="137">
        <v>322</v>
      </c>
      <c r="C481" s="139" t="s">
        <v>167</v>
      </c>
      <c r="D481" s="156">
        <v>800</v>
      </c>
      <c r="E481" s="271">
        <v>800</v>
      </c>
      <c r="F481" s="271">
        <v>0</v>
      </c>
      <c r="G481" s="271">
        <v>800</v>
      </c>
      <c r="H481" s="26">
        <f t="shared" si="121"/>
        <v>0</v>
      </c>
      <c r="I481" s="53">
        <f t="shared" si="120"/>
        <v>100</v>
      </c>
      <c r="J481" s="53">
        <f t="shared" si="120"/>
        <v>0</v>
      </c>
    </row>
    <row r="482" spans="1:15" ht="13.5" customHeight="1" x14ac:dyDescent="0.2">
      <c r="A482" s="477" t="s">
        <v>156</v>
      </c>
      <c r="B482" s="477"/>
      <c r="C482" s="477"/>
      <c r="D482" s="92">
        <f t="shared" ref="D482:G486" si="122">D483</f>
        <v>0</v>
      </c>
      <c r="E482" s="260">
        <f t="shared" si="122"/>
        <v>5000</v>
      </c>
      <c r="F482" s="260">
        <f t="shared" si="122"/>
        <v>0</v>
      </c>
      <c r="G482" s="260">
        <f t="shared" si="122"/>
        <v>5000</v>
      </c>
      <c r="H482" s="16">
        <v>0</v>
      </c>
      <c r="I482" s="16">
        <v>0</v>
      </c>
      <c r="J482" s="16">
        <v>0</v>
      </c>
    </row>
    <row r="483" spans="1:15" ht="13.5" customHeight="1" x14ac:dyDescent="0.2">
      <c r="A483" s="478" t="s">
        <v>147</v>
      </c>
      <c r="B483" s="478"/>
      <c r="C483" s="478"/>
      <c r="D483" s="83">
        <f t="shared" si="122"/>
        <v>0</v>
      </c>
      <c r="E483" s="239">
        <f>SUM(E484,E485)</f>
        <v>5000</v>
      </c>
      <c r="F483" s="239">
        <f>SUM(F484,F485)</f>
        <v>0</v>
      </c>
      <c r="G483" s="239">
        <f>SUM(G484,G485)</f>
        <v>5000</v>
      </c>
      <c r="H483" s="18">
        <v>0</v>
      </c>
      <c r="I483" s="18">
        <v>0</v>
      </c>
      <c r="J483" s="18">
        <v>0</v>
      </c>
    </row>
    <row r="484" spans="1:15" ht="13.5" customHeight="1" x14ac:dyDescent="0.2">
      <c r="A484" s="479" t="s">
        <v>213</v>
      </c>
      <c r="B484" s="479"/>
      <c r="C484" s="479"/>
      <c r="D484" s="84">
        <f>D486</f>
        <v>0</v>
      </c>
      <c r="E484" s="240">
        <v>0</v>
      </c>
      <c r="F484" s="240">
        <v>0</v>
      </c>
      <c r="G484" s="240">
        <v>0</v>
      </c>
      <c r="H484" s="19">
        <v>0</v>
      </c>
      <c r="I484" s="19">
        <v>0</v>
      </c>
      <c r="J484" s="19">
        <v>0</v>
      </c>
    </row>
    <row r="485" spans="1:15" ht="13.5" customHeight="1" x14ac:dyDescent="0.2">
      <c r="A485" s="488" t="s">
        <v>256</v>
      </c>
      <c r="B485" s="489"/>
      <c r="C485" s="490"/>
      <c r="D485" s="84">
        <v>0</v>
      </c>
      <c r="E485" s="240">
        <v>5000</v>
      </c>
      <c r="F485" s="240">
        <v>0</v>
      </c>
      <c r="G485" s="240">
        <v>5000</v>
      </c>
      <c r="H485" s="19"/>
      <c r="I485" s="19"/>
      <c r="J485" s="19"/>
      <c r="L485" s="33"/>
    </row>
    <row r="486" spans="1:15" ht="13.5" customHeight="1" x14ac:dyDescent="0.2">
      <c r="B486" s="136">
        <v>4</v>
      </c>
      <c r="C486" s="135" t="s">
        <v>105</v>
      </c>
      <c r="D486" s="218">
        <f t="shared" si="122"/>
        <v>0</v>
      </c>
      <c r="E486" s="242">
        <f t="shared" si="122"/>
        <v>5000</v>
      </c>
      <c r="F486" s="242">
        <f t="shared" si="122"/>
        <v>0</v>
      </c>
      <c r="G486" s="242">
        <f t="shared" si="122"/>
        <v>5000</v>
      </c>
      <c r="H486" s="26">
        <v>0</v>
      </c>
      <c r="I486" s="53">
        <v>0</v>
      </c>
      <c r="J486" s="53">
        <v>0</v>
      </c>
      <c r="L486" s="33"/>
    </row>
    <row r="487" spans="1:15" ht="13.5" customHeight="1" x14ac:dyDescent="0.2">
      <c r="B487" s="67">
        <v>42</v>
      </c>
      <c r="C487" s="32" t="s">
        <v>122</v>
      </c>
      <c r="D487" s="64">
        <f>SUM(D488:D488)</f>
        <v>0</v>
      </c>
      <c r="E487" s="45">
        <f>SUM(E488:E488)</f>
        <v>5000</v>
      </c>
      <c r="F487" s="45">
        <f>SUM(F488:F488)</f>
        <v>0</v>
      </c>
      <c r="G487" s="45">
        <f>SUM(G488:G488)</f>
        <v>5000</v>
      </c>
      <c r="H487" s="26">
        <v>0</v>
      </c>
      <c r="I487" s="53">
        <v>0</v>
      </c>
      <c r="J487" s="53">
        <v>0</v>
      </c>
      <c r="L487" s="33"/>
    </row>
    <row r="488" spans="1:15" ht="13.5" customHeight="1" x14ac:dyDescent="0.2">
      <c r="A488" s="171"/>
      <c r="B488" s="68">
        <v>421</v>
      </c>
      <c r="C488" s="34" t="s">
        <v>112</v>
      </c>
      <c r="D488" s="216">
        <v>0</v>
      </c>
      <c r="E488" s="241">
        <v>5000</v>
      </c>
      <c r="F488" s="241">
        <v>0</v>
      </c>
      <c r="G488" s="241">
        <v>5000</v>
      </c>
      <c r="H488" s="26">
        <v>0</v>
      </c>
      <c r="I488" s="53">
        <v>0</v>
      </c>
      <c r="J488" s="53">
        <v>0</v>
      </c>
      <c r="L488" s="33"/>
      <c r="O488" s="33"/>
    </row>
    <row r="489" spans="1:15" ht="13.5" customHeight="1" x14ac:dyDescent="0.2">
      <c r="A489" s="480" t="s">
        <v>224</v>
      </c>
      <c r="B489" s="480"/>
      <c r="C489" s="481"/>
      <c r="D489" s="63">
        <f>D490</f>
        <v>41592</v>
      </c>
      <c r="E489" s="273">
        <f>E490</f>
        <v>41592</v>
      </c>
      <c r="F489" s="273">
        <f>F490</f>
        <v>-17000</v>
      </c>
      <c r="G489" s="273">
        <f>G490</f>
        <v>24592</v>
      </c>
      <c r="H489" s="62">
        <v>0</v>
      </c>
      <c r="I489" s="53">
        <f t="shared" ref="I489:J493" si="123">G489/D489*100</f>
        <v>59.12675514522023</v>
      </c>
      <c r="J489" s="53">
        <f t="shared" si="123"/>
        <v>0</v>
      </c>
      <c r="L489" s="33"/>
      <c r="O489" s="33"/>
    </row>
    <row r="490" spans="1:15" ht="13.5" customHeight="1" x14ac:dyDescent="0.2">
      <c r="A490" s="482" t="s">
        <v>157</v>
      </c>
      <c r="B490" s="483"/>
      <c r="C490" s="484"/>
      <c r="D490" s="81">
        <f>SUM(D491,D499,D505,D512,D518)</f>
        <v>41592</v>
      </c>
      <c r="E490" s="237">
        <f>SUM(E491,E499,E505,E512,E518)</f>
        <v>41592</v>
      </c>
      <c r="F490" s="237">
        <f>SUM(F491,F499,F505,F512,F518)</f>
        <v>-17000</v>
      </c>
      <c r="G490" s="237">
        <f>SUM(G491,G499,G505,G512,G518)</f>
        <v>24592</v>
      </c>
      <c r="H490" s="65">
        <f t="shared" ref="H490:H559" si="124">F490/D490*100</f>
        <v>-40.87324485477977</v>
      </c>
      <c r="I490" s="65">
        <f t="shared" si="123"/>
        <v>59.12675514522023</v>
      </c>
      <c r="J490" s="65">
        <f t="shared" si="123"/>
        <v>-9.8271890879928284E-2</v>
      </c>
      <c r="L490" s="33"/>
      <c r="O490" s="33"/>
    </row>
    <row r="491" spans="1:15" ht="13.5" customHeight="1" x14ac:dyDescent="0.2">
      <c r="A491" s="485" t="s">
        <v>158</v>
      </c>
      <c r="B491" s="486"/>
      <c r="C491" s="487"/>
      <c r="D491" s="92">
        <f t="shared" ref="D491:G493" si="125">D492</f>
        <v>4000</v>
      </c>
      <c r="E491" s="260">
        <f t="shared" si="125"/>
        <v>4000</v>
      </c>
      <c r="F491" s="260">
        <f t="shared" si="125"/>
        <v>0</v>
      </c>
      <c r="G491" s="260">
        <f t="shared" si="125"/>
        <v>4000</v>
      </c>
      <c r="H491" s="16">
        <f t="shared" si="124"/>
        <v>0</v>
      </c>
      <c r="I491" s="16">
        <f t="shared" si="123"/>
        <v>100</v>
      </c>
      <c r="J491" s="16">
        <f t="shared" si="123"/>
        <v>0</v>
      </c>
    </row>
    <row r="492" spans="1:15" ht="13.5" customHeight="1" x14ac:dyDescent="0.2">
      <c r="A492" s="471" t="s">
        <v>159</v>
      </c>
      <c r="B492" s="472"/>
      <c r="C492" s="473"/>
      <c r="D492" s="83">
        <f>D494</f>
        <v>4000</v>
      </c>
      <c r="E492" s="239">
        <f t="shared" si="125"/>
        <v>4000</v>
      </c>
      <c r="F492" s="239">
        <f t="shared" si="125"/>
        <v>0</v>
      </c>
      <c r="G492" s="239">
        <f t="shared" si="125"/>
        <v>4000</v>
      </c>
      <c r="H492" s="18">
        <f t="shared" si="124"/>
        <v>0</v>
      </c>
      <c r="I492" s="18">
        <f t="shared" si="123"/>
        <v>100</v>
      </c>
      <c r="J492" s="18">
        <f t="shared" si="123"/>
        <v>0</v>
      </c>
    </row>
    <row r="493" spans="1:15" ht="13.5" customHeight="1" x14ac:dyDescent="0.2">
      <c r="A493" s="638" t="s">
        <v>272</v>
      </c>
      <c r="B493" s="639"/>
      <c r="C493" s="640"/>
      <c r="D493" s="84">
        <f t="shared" si="125"/>
        <v>4000</v>
      </c>
      <c r="E493" s="240">
        <f t="shared" si="125"/>
        <v>4000</v>
      </c>
      <c r="F493" s="240">
        <f t="shared" si="125"/>
        <v>0</v>
      </c>
      <c r="G493" s="240">
        <f t="shared" si="125"/>
        <v>4000</v>
      </c>
      <c r="H493" s="19">
        <f t="shared" si="124"/>
        <v>0</v>
      </c>
      <c r="I493" s="19">
        <f t="shared" si="123"/>
        <v>100</v>
      </c>
      <c r="J493" s="19">
        <f t="shared" si="123"/>
        <v>0</v>
      </c>
    </row>
    <row r="494" spans="1:15" ht="13.5" customHeight="1" x14ac:dyDescent="0.2">
      <c r="B494" s="136">
        <v>3</v>
      </c>
      <c r="C494" s="135" t="s">
        <v>78</v>
      </c>
      <c r="D494" s="88">
        <f>SUM(D495,D497)</f>
        <v>4000</v>
      </c>
      <c r="E494" s="252">
        <f>SUM(E495,E497)</f>
        <v>4000</v>
      </c>
      <c r="F494" s="252">
        <f>SUM(F495,F497)</f>
        <v>0</v>
      </c>
      <c r="G494" s="252">
        <f>SUM(G495,G497)</f>
        <v>4000</v>
      </c>
      <c r="H494" s="26">
        <f t="shared" si="124"/>
        <v>0</v>
      </c>
      <c r="I494" s="53">
        <f t="shared" ref="I494:J495" si="126">G494/D494*100</f>
        <v>100</v>
      </c>
      <c r="J494" s="53">
        <f t="shared" si="126"/>
        <v>0</v>
      </c>
    </row>
    <row r="495" spans="1:15" ht="16.5" customHeight="1" x14ac:dyDescent="0.2">
      <c r="B495" s="67">
        <v>38</v>
      </c>
      <c r="C495" s="32" t="s">
        <v>82</v>
      </c>
      <c r="D495" s="64">
        <f>SUM(D496)</f>
        <v>4000</v>
      </c>
      <c r="E495" s="45">
        <f>SUM(E496:E496)</f>
        <v>4000</v>
      </c>
      <c r="F495" s="45">
        <f>SUM(F496:F496)</f>
        <v>0</v>
      </c>
      <c r="G495" s="45">
        <f>SUM(G496:G496)</f>
        <v>4000</v>
      </c>
      <c r="H495" s="26">
        <f t="shared" si="124"/>
        <v>0</v>
      </c>
      <c r="I495" s="53">
        <f t="shared" si="126"/>
        <v>100</v>
      </c>
      <c r="J495" s="53">
        <f t="shared" si="126"/>
        <v>0</v>
      </c>
    </row>
    <row r="496" spans="1:15" ht="14.25" customHeight="1" x14ac:dyDescent="0.2">
      <c r="B496" s="68">
        <v>381</v>
      </c>
      <c r="C496" s="402" t="s">
        <v>83</v>
      </c>
      <c r="D496" s="203">
        <v>4000</v>
      </c>
      <c r="E496" s="404">
        <v>4000</v>
      </c>
      <c r="F496" s="404">
        <v>0</v>
      </c>
      <c r="G496" s="404">
        <v>4000</v>
      </c>
      <c r="H496" s="399">
        <f t="shared" si="124"/>
        <v>0</v>
      </c>
      <c r="I496" s="100">
        <f>G496/D496*100</f>
        <v>100</v>
      </c>
      <c r="J496" s="100">
        <f>H496/E496*100</f>
        <v>0</v>
      </c>
      <c r="K496" s="27"/>
    </row>
    <row r="497" spans="1:15" ht="16.5" customHeight="1" x14ac:dyDescent="0.2">
      <c r="B497" s="67">
        <v>32</v>
      </c>
      <c r="C497" s="32" t="s">
        <v>79</v>
      </c>
      <c r="D497" s="89">
        <f>D498</f>
        <v>0</v>
      </c>
      <c r="E497" s="251">
        <f>E498</f>
        <v>0</v>
      </c>
      <c r="F497" s="251">
        <f>F498</f>
        <v>0</v>
      </c>
      <c r="G497" s="251">
        <f>G498</f>
        <v>0</v>
      </c>
      <c r="H497" s="75">
        <v>0</v>
      </c>
      <c r="I497" s="53">
        <v>0</v>
      </c>
      <c r="J497" s="53">
        <v>0</v>
      </c>
      <c r="K497" s="27"/>
    </row>
    <row r="498" spans="1:15" ht="13.5" customHeight="1" x14ac:dyDescent="0.2">
      <c r="B498" s="137">
        <v>322</v>
      </c>
      <c r="C498" s="139" t="s">
        <v>167</v>
      </c>
      <c r="D498" s="204">
        <v>0</v>
      </c>
      <c r="E498" s="243">
        <v>0</v>
      </c>
      <c r="F498" s="243">
        <v>0</v>
      </c>
      <c r="G498" s="243">
        <v>0</v>
      </c>
      <c r="H498" s="26">
        <v>0</v>
      </c>
      <c r="I498" s="53">
        <v>0</v>
      </c>
      <c r="J498" s="53">
        <v>0</v>
      </c>
      <c r="K498" s="27"/>
    </row>
    <row r="499" spans="1:15" ht="13.5" customHeight="1" x14ac:dyDescent="0.2">
      <c r="A499" s="485" t="s">
        <v>160</v>
      </c>
      <c r="B499" s="486"/>
      <c r="C499" s="487"/>
      <c r="D499" s="205">
        <f t="shared" ref="D499:G502" si="127">D500</f>
        <v>6000</v>
      </c>
      <c r="E499" s="274">
        <f t="shared" si="127"/>
        <v>6000</v>
      </c>
      <c r="F499" s="274">
        <f t="shared" si="127"/>
        <v>0</v>
      </c>
      <c r="G499" s="274">
        <f t="shared" si="127"/>
        <v>6000</v>
      </c>
      <c r="H499" s="16">
        <f t="shared" si="124"/>
        <v>0</v>
      </c>
      <c r="I499" s="16">
        <f t="shared" ref="I499:J501" si="128">G499/D499*100</f>
        <v>100</v>
      </c>
      <c r="J499" s="16">
        <f t="shared" si="128"/>
        <v>0</v>
      </c>
      <c r="K499" s="27"/>
    </row>
    <row r="500" spans="1:15" ht="13.5" customHeight="1" x14ac:dyDescent="0.2">
      <c r="A500" s="471" t="s">
        <v>161</v>
      </c>
      <c r="B500" s="472"/>
      <c r="C500" s="473"/>
      <c r="D500" s="83">
        <f t="shared" si="127"/>
        <v>6000</v>
      </c>
      <c r="E500" s="239">
        <f t="shared" si="127"/>
        <v>6000</v>
      </c>
      <c r="F500" s="239">
        <f t="shared" si="127"/>
        <v>0</v>
      </c>
      <c r="G500" s="239">
        <f t="shared" si="127"/>
        <v>6000</v>
      </c>
      <c r="H500" s="18">
        <f t="shared" si="124"/>
        <v>0</v>
      </c>
      <c r="I500" s="18">
        <f t="shared" si="128"/>
        <v>100</v>
      </c>
      <c r="J500" s="18">
        <f t="shared" si="128"/>
        <v>0</v>
      </c>
      <c r="K500" s="27"/>
      <c r="L500" s="465"/>
      <c r="O500" s="630"/>
    </row>
    <row r="501" spans="1:15" ht="13.5" customHeight="1" x14ac:dyDescent="0.2">
      <c r="A501" s="488" t="s">
        <v>281</v>
      </c>
      <c r="B501" s="489"/>
      <c r="C501" s="490"/>
      <c r="D501" s="84">
        <f t="shared" si="127"/>
        <v>6000</v>
      </c>
      <c r="E501" s="240">
        <f t="shared" si="127"/>
        <v>6000</v>
      </c>
      <c r="F501" s="240">
        <f t="shared" si="127"/>
        <v>0</v>
      </c>
      <c r="G501" s="240">
        <f t="shared" si="127"/>
        <v>6000</v>
      </c>
      <c r="H501" s="19">
        <f t="shared" si="124"/>
        <v>0</v>
      </c>
      <c r="I501" s="19">
        <f t="shared" si="128"/>
        <v>100</v>
      </c>
      <c r="J501" s="19">
        <f t="shared" si="128"/>
        <v>0</v>
      </c>
      <c r="K501" s="27"/>
      <c r="L501" s="465"/>
      <c r="O501" s="630"/>
    </row>
    <row r="502" spans="1:15" ht="13.5" customHeight="1" x14ac:dyDescent="0.2">
      <c r="B502" s="136">
        <v>3</v>
      </c>
      <c r="C502" s="135" t="s">
        <v>78</v>
      </c>
      <c r="D502" s="88">
        <f t="shared" si="127"/>
        <v>6000</v>
      </c>
      <c r="E502" s="242">
        <f t="shared" si="127"/>
        <v>6000</v>
      </c>
      <c r="F502" s="242">
        <f t="shared" si="127"/>
        <v>0</v>
      </c>
      <c r="G502" s="242">
        <f t="shared" si="127"/>
        <v>6000</v>
      </c>
      <c r="H502" s="26">
        <f t="shared" si="124"/>
        <v>0</v>
      </c>
      <c r="I502" s="53">
        <f t="shared" ref="I502:J503" si="129">G502/D502*100</f>
        <v>100</v>
      </c>
      <c r="J502" s="53">
        <f t="shared" si="129"/>
        <v>0</v>
      </c>
      <c r="K502" s="27"/>
      <c r="L502" s="465"/>
      <c r="O502" s="630"/>
    </row>
    <row r="503" spans="1:15" ht="13.5" customHeight="1" x14ac:dyDescent="0.2">
      <c r="B503" s="67">
        <v>38</v>
      </c>
      <c r="C503" s="32" t="s">
        <v>82</v>
      </c>
      <c r="D503" s="64">
        <f>SUM(D504:D504)</f>
        <v>6000</v>
      </c>
      <c r="E503" s="45">
        <f>SUM(E504:E504)</f>
        <v>6000</v>
      </c>
      <c r="F503" s="45">
        <f>SUM(F504:F504)</f>
        <v>0</v>
      </c>
      <c r="G503" s="45">
        <f>SUM(G504:G504)</f>
        <v>6000</v>
      </c>
      <c r="H503" s="26">
        <f t="shared" si="124"/>
        <v>0</v>
      </c>
      <c r="I503" s="53">
        <f t="shared" si="129"/>
        <v>100</v>
      </c>
      <c r="J503" s="53">
        <f t="shared" si="129"/>
        <v>0</v>
      </c>
      <c r="K503" s="27"/>
      <c r="L503" s="465"/>
      <c r="O503" s="630"/>
    </row>
    <row r="504" spans="1:15" ht="13.5" customHeight="1" x14ac:dyDescent="0.2">
      <c r="B504" s="137">
        <v>382</v>
      </c>
      <c r="C504" s="139" t="s">
        <v>151</v>
      </c>
      <c r="D504" s="93">
        <v>6000</v>
      </c>
      <c r="E504" s="241">
        <v>6000</v>
      </c>
      <c r="F504" s="241">
        <v>0</v>
      </c>
      <c r="G504" s="241">
        <v>6000</v>
      </c>
      <c r="H504" s="26">
        <f t="shared" si="124"/>
        <v>0</v>
      </c>
      <c r="I504" s="53">
        <f t="shared" ref="I504:J507" si="130">G504/D504*100</f>
        <v>100</v>
      </c>
      <c r="J504" s="53">
        <f t="shared" si="130"/>
        <v>0</v>
      </c>
      <c r="K504" s="27"/>
      <c r="L504" s="465"/>
      <c r="O504" s="630"/>
    </row>
    <row r="505" spans="1:15" ht="16.5" customHeight="1" x14ac:dyDescent="0.2">
      <c r="A505" s="477" t="s">
        <v>162</v>
      </c>
      <c r="B505" s="477"/>
      <c r="C505" s="477"/>
      <c r="D505" s="92">
        <f t="shared" ref="D505:G509" si="131">D506</f>
        <v>26000</v>
      </c>
      <c r="E505" s="260">
        <f t="shared" si="131"/>
        <v>26000</v>
      </c>
      <c r="F505" s="260">
        <f t="shared" si="131"/>
        <v>-17000</v>
      </c>
      <c r="G505" s="260">
        <f t="shared" si="131"/>
        <v>9000</v>
      </c>
      <c r="H505" s="16">
        <f t="shared" si="124"/>
        <v>-65.384615384615387</v>
      </c>
      <c r="I505" s="16">
        <f t="shared" si="130"/>
        <v>34.615384615384613</v>
      </c>
      <c r="J505" s="16">
        <f t="shared" si="130"/>
        <v>-0.25147928994082841</v>
      </c>
      <c r="K505" s="27"/>
      <c r="L505" s="465"/>
      <c r="O505" s="630"/>
    </row>
    <row r="506" spans="1:15" ht="13.5" customHeight="1" x14ac:dyDescent="0.2">
      <c r="A506" s="478" t="s">
        <v>161</v>
      </c>
      <c r="B506" s="478"/>
      <c r="C506" s="478"/>
      <c r="D506" s="83">
        <f t="shared" si="131"/>
        <v>26000</v>
      </c>
      <c r="E506" s="239">
        <f t="shared" si="131"/>
        <v>26000</v>
      </c>
      <c r="F506" s="239">
        <f t="shared" si="131"/>
        <v>-17000</v>
      </c>
      <c r="G506" s="239">
        <f t="shared" si="131"/>
        <v>9000</v>
      </c>
      <c r="H506" s="18">
        <f t="shared" si="124"/>
        <v>-65.384615384615387</v>
      </c>
      <c r="I506" s="18">
        <f t="shared" si="130"/>
        <v>34.615384615384613</v>
      </c>
      <c r="J506" s="18">
        <f t="shared" si="130"/>
        <v>-0.25147928994082841</v>
      </c>
      <c r="K506" s="27"/>
    </row>
    <row r="507" spans="1:15" ht="13.5" customHeight="1" x14ac:dyDescent="0.2">
      <c r="A507" s="488" t="s">
        <v>266</v>
      </c>
      <c r="B507" s="489"/>
      <c r="C507" s="511"/>
      <c r="D507" s="84">
        <f>D509</f>
        <v>26000</v>
      </c>
      <c r="E507" s="240">
        <f>E509</f>
        <v>26000</v>
      </c>
      <c r="F507" s="240">
        <f>F509</f>
        <v>-17000</v>
      </c>
      <c r="G507" s="240">
        <f>G509</f>
        <v>9000</v>
      </c>
      <c r="H507" s="19">
        <f t="shared" si="124"/>
        <v>-65.384615384615387</v>
      </c>
      <c r="I507" s="19">
        <f t="shared" si="130"/>
        <v>34.615384615384613</v>
      </c>
      <c r="J507" s="19">
        <f t="shared" si="130"/>
        <v>-0.25147928994082841</v>
      </c>
      <c r="K507" s="27"/>
    </row>
    <row r="508" spans="1:15" ht="13.5" customHeight="1" x14ac:dyDescent="0.2">
      <c r="A508" s="488" t="s">
        <v>256</v>
      </c>
      <c r="B508" s="489"/>
      <c r="C508" s="490"/>
      <c r="D508" s="84">
        <v>0</v>
      </c>
      <c r="E508" s="240">
        <v>0</v>
      </c>
      <c r="F508" s="240">
        <v>0</v>
      </c>
      <c r="G508" s="240">
        <v>0</v>
      </c>
      <c r="H508" s="19">
        <v>0</v>
      </c>
      <c r="I508" s="19">
        <v>0</v>
      </c>
      <c r="J508" s="19">
        <v>0</v>
      </c>
      <c r="K508" s="27"/>
    </row>
    <row r="509" spans="1:15" ht="13.5" customHeight="1" x14ac:dyDescent="0.2">
      <c r="B509" s="136">
        <v>4</v>
      </c>
      <c r="C509" s="135" t="s">
        <v>105</v>
      </c>
      <c r="D509" s="218">
        <f t="shared" si="131"/>
        <v>26000</v>
      </c>
      <c r="E509" s="242">
        <f t="shared" si="131"/>
        <v>26000</v>
      </c>
      <c r="F509" s="242">
        <f t="shared" si="131"/>
        <v>-17000</v>
      </c>
      <c r="G509" s="242">
        <f t="shared" si="131"/>
        <v>9000</v>
      </c>
      <c r="H509" s="26">
        <f t="shared" si="124"/>
        <v>-65.384615384615387</v>
      </c>
      <c r="I509" s="53">
        <f t="shared" ref="I509:J510" si="132">G509/D509*100</f>
        <v>34.615384615384613</v>
      </c>
      <c r="J509" s="53">
        <f t="shared" si="132"/>
        <v>-0.25147928994082841</v>
      </c>
      <c r="K509" s="27"/>
    </row>
    <row r="510" spans="1:15" ht="13.5" customHeight="1" x14ac:dyDescent="0.2">
      <c r="B510" s="67">
        <v>42</v>
      </c>
      <c r="C510" s="32" t="s">
        <v>163</v>
      </c>
      <c r="D510" s="64">
        <f>SUM(D511:D511)</f>
        <v>26000</v>
      </c>
      <c r="E510" s="45">
        <f>SUM(E511:E511)</f>
        <v>26000</v>
      </c>
      <c r="F510" s="45">
        <f>SUM(F511:F511)</f>
        <v>-17000</v>
      </c>
      <c r="G510" s="45">
        <f>SUM(G511:G511)</f>
        <v>9000</v>
      </c>
      <c r="H510" s="26">
        <f t="shared" si="124"/>
        <v>-65.384615384615387</v>
      </c>
      <c r="I510" s="53">
        <f t="shared" si="132"/>
        <v>34.615384615384613</v>
      </c>
      <c r="J510" s="53">
        <f t="shared" si="132"/>
        <v>-0.25147928994082841</v>
      </c>
      <c r="K510" s="27"/>
    </row>
    <row r="511" spans="1:15" ht="14.25" customHeight="1" x14ac:dyDescent="0.2">
      <c r="B511" s="137">
        <v>421</v>
      </c>
      <c r="C511" s="139" t="s">
        <v>164</v>
      </c>
      <c r="D511" s="203">
        <v>26000</v>
      </c>
      <c r="E511" s="241">
        <v>26000</v>
      </c>
      <c r="F511" s="241">
        <v>-17000</v>
      </c>
      <c r="G511" s="241">
        <v>9000</v>
      </c>
      <c r="H511" s="26">
        <f t="shared" si="124"/>
        <v>-65.384615384615387</v>
      </c>
      <c r="I511" s="53">
        <f t="shared" ref="I511:J514" si="133">G511/D511*100</f>
        <v>34.615384615384613</v>
      </c>
      <c r="J511" s="53">
        <f t="shared" si="133"/>
        <v>-0.25147928994082841</v>
      </c>
      <c r="K511" s="27"/>
    </row>
    <row r="512" spans="1:15" ht="13.5" customHeight="1" x14ac:dyDescent="0.2">
      <c r="A512" s="533" t="s">
        <v>225</v>
      </c>
      <c r="B512" s="533"/>
      <c r="C512" s="533"/>
      <c r="D512" s="92">
        <f t="shared" ref="D512:G515" si="134">D513</f>
        <v>1780</v>
      </c>
      <c r="E512" s="260">
        <f t="shared" si="134"/>
        <v>1780</v>
      </c>
      <c r="F512" s="260">
        <f t="shared" si="134"/>
        <v>0</v>
      </c>
      <c r="G512" s="260">
        <f t="shared" si="134"/>
        <v>1780</v>
      </c>
      <c r="H512" s="16">
        <f t="shared" si="124"/>
        <v>0</v>
      </c>
      <c r="I512" s="16">
        <f t="shared" si="133"/>
        <v>100</v>
      </c>
      <c r="J512" s="16">
        <f t="shared" si="133"/>
        <v>0</v>
      </c>
      <c r="K512" s="27"/>
    </row>
    <row r="513" spans="1:12" ht="13.5" customHeight="1" x14ac:dyDescent="0.2">
      <c r="A513" s="536" t="s">
        <v>159</v>
      </c>
      <c r="B513" s="536"/>
      <c r="C513" s="536"/>
      <c r="D513" s="83">
        <f t="shared" si="134"/>
        <v>1780</v>
      </c>
      <c r="E513" s="239">
        <f t="shared" si="134"/>
        <v>1780</v>
      </c>
      <c r="F513" s="239">
        <f t="shared" si="134"/>
        <v>0</v>
      </c>
      <c r="G513" s="239">
        <f t="shared" si="134"/>
        <v>1780</v>
      </c>
      <c r="H513" s="18">
        <f t="shared" si="124"/>
        <v>0</v>
      </c>
      <c r="I513" s="18">
        <f t="shared" si="133"/>
        <v>100</v>
      </c>
      <c r="J513" s="18">
        <f t="shared" si="133"/>
        <v>0</v>
      </c>
      <c r="K513" s="27"/>
    </row>
    <row r="514" spans="1:12" ht="13.5" customHeight="1" x14ac:dyDescent="0.2">
      <c r="A514" s="479" t="s">
        <v>213</v>
      </c>
      <c r="B514" s="479"/>
      <c r="C514" s="479"/>
      <c r="D514" s="84">
        <f t="shared" si="134"/>
        <v>1780</v>
      </c>
      <c r="E514" s="240">
        <f t="shared" si="134"/>
        <v>1780</v>
      </c>
      <c r="F514" s="240">
        <f t="shared" si="134"/>
        <v>0</v>
      </c>
      <c r="G514" s="240">
        <f t="shared" si="134"/>
        <v>1780</v>
      </c>
      <c r="H514" s="19">
        <f t="shared" si="124"/>
        <v>0</v>
      </c>
      <c r="I514" s="19">
        <f t="shared" si="133"/>
        <v>100</v>
      </c>
      <c r="J514" s="19">
        <f t="shared" si="133"/>
        <v>0</v>
      </c>
      <c r="K514" s="27"/>
    </row>
    <row r="515" spans="1:12" ht="13.5" customHeight="1" x14ac:dyDescent="0.2">
      <c r="B515" s="136">
        <v>4</v>
      </c>
      <c r="C515" s="141" t="s">
        <v>165</v>
      </c>
      <c r="D515" s="88">
        <f t="shared" si="134"/>
        <v>1780</v>
      </c>
      <c r="E515" s="242">
        <f t="shared" si="134"/>
        <v>1780</v>
      </c>
      <c r="F515" s="242">
        <f t="shared" si="134"/>
        <v>0</v>
      </c>
      <c r="G515" s="242">
        <f t="shared" si="134"/>
        <v>1780</v>
      </c>
      <c r="H515" s="26">
        <f t="shared" si="124"/>
        <v>0</v>
      </c>
      <c r="I515" s="53">
        <f t="shared" ref="I515:J516" si="135">G515/D515*100</f>
        <v>100</v>
      </c>
      <c r="J515" s="53">
        <f t="shared" si="135"/>
        <v>0</v>
      </c>
      <c r="K515" s="27"/>
    </row>
    <row r="516" spans="1:12" ht="13.5" customHeight="1" x14ac:dyDescent="0.2">
      <c r="B516" s="67">
        <v>42</v>
      </c>
      <c r="C516" s="32" t="s">
        <v>166</v>
      </c>
      <c r="D516" s="64">
        <f>SUM(D517:D517)</f>
        <v>1780</v>
      </c>
      <c r="E516" s="45">
        <f>SUM(E517:E517)</f>
        <v>1780</v>
      </c>
      <c r="F516" s="45">
        <f>SUM(F517:F517)</f>
        <v>0</v>
      </c>
      <c r="G516" s="45">
        <f>SUM(G517:G517)</f>
        <v>1780</v>
      </c>
      <c r="H516" s="26">
        <f t="shared" si="124"/>
        <v>0</v>
      </c>
      <c r="I516" s="53">
        <f t="shared" si="135"/>
        <v>100</v>
      </c>
      <c r="J516" s="53">
        <f t="shared" si="135"/>
        <v>0</v>
      </c>
      <c r="K516" s="27"/>
    </row>
    <row r="517" spans="1:12" ht="13.5" customHeight="1" x14ac:dyDescent="0.2">
      <c r="B517" s="137">
        <v>426</v>
      </c>
      <c r="C517" s="138" t="s">
        <v>192</v>
      </c>
      <c r="D517" s="203">
        <v>1780</v>
      </c>
      <c r="E517" s="241">
        <v>1780</v>
      </c>
      <c r="F517" s="241">
        <v>0</v>
      </c>
      <c r="G517" s="241">
        <v>1780</v>
      </c>
      <c r="H517" s="26">
        <f t="shared" si="124"/>
        <v>0</v>
      </c>
      <c r="I517" s="53">
        <f t="shared" ref="I517:J519" si="136">G517/D517*100</f>
        <v>100</v>
      </c>
      <c r="J517" s="53">
        <f t="shared" si="136"/>
        <v>0</v>
      </c>
      <c r="K517" s="27"/>
      <c r="L517" s="33"/>
    </row>
    <row r="518" spans="1:12" ht="17.25" customHeight="1" x14ac:dyDescent="0.2">
      <c r="A518" s="524" t="s">
        <v>261</v>
      </c>
      <c r="B518" s="576"/>
      <c r="C518" s="577"/>
      <c r="D518" s="82">
        <f>D519</f>
        <v>3812</v>
      </c>
      <c r="E518" s="238">
        <f>E519</f>
        <v>3812</v>
      </c>
      <c r="F518" s="238">
        <f>F519</f>
        <v>0</v>
      </c>
      <c r="G518" s="238">
        <f>G519</f>
        <v>3812</v>
      </c>
      <c r="H518" s="16">
        <f t="shared" si="124"/>
        <v>0</v>
      </c>
      <c r="I518" s="16">
        <f t="shared" si="136"/>
        <v>100</v>
      </c>
      <c r="J518" s="16">
        <f t="shared" si="136"/>
        <v>0</v>
      </c>
    </row>
    <row r="519" spans="1:12" ht="13.5" customHeight="1" x14ac:dyDescent="0.2">
      <c r="A519" s="471" t="s">
        <v>161</v>
      </c>
      <c r="B519" s="472"/>
      <c r="C519" s="473"/>
      <c r="D519" s="83">
        <f>D522</f>
        <v>3812</v>
      </c>
      <c r="E519" s="239">
        <f>E522</f>
        <v>3812</v>
      </c>
      <c r="F519" s="239">
        <f>F520</f>
        <v>0</v>
      </c>
      <c r="G519" s="239">
        <f>G522</f>
        <v>3812</v>
      </c>
      <c r="H519" s="18">
        <f t="shared" si="124"/>
        <v>0</v>
      </c>
      <c r="I519" s="18">
        <f t="shared" si="136"/>
        <v>100</v>
      </c>
      <c r="J519" s="18">
        <f t="shared" si="136"/>
        <v>0</v>
      </c>
    </row>
    <row r="520" spans="1:12" ht="13.5" customHeight="1" x14ac:dyDescent="0.2">
      <c r="A520" s="474" t="s">
        <v>213</v>
      </c>
      <c r="B520" s="475"/>
      <c r="C520" s="476"/>
      <c r="D520" s="84">
        <v>0</v>
      </c>
      <c r="E520" s="240">
        <v>0</v>
      </c>
      <c r="F520" s="240">
        <f>F522</f>
        <v>0</v>
      </c>
      <c r="G520" s="240">
        <v>0</v>
      </c>
      <c r="H520" s="19">
        <v>0</v>
      </c>
      <c r="I520" s="19">
        <v>0</v>
      </c>
      <c r="J520" s="19">
        <v>0</v>
      </c>
    </row>
    <row r="521" spans="1:12" ht="13.5" customHeight="1" x14ac:dyDescent="0.2">
      <c r="A521" s="488" t="s">
        <v>281</v>
      </c>
      <c r="B521" s="489"/>
      <c r="C521" s="490"/>
      <c r="D521" s="84">
        <v>3812</v>
      </c>
      <c r="E521" s="240">
        <v>3812</v>
      </c>
      <c r="F521" s="240">
        <v>0</v>
      </c>
      <c r="G521" s="240">
        <v>3812</v>
      </c>
      <c r="H521" s="19">
        <f t="shared" si="124"/>
        <v>0</v>
      </c>
      <c r="I521" s="19">
        <f>G521/D521*100</f>
        <v>100</v>
      </c>
      <c r="J521" s="19">
        <f>H521/E521*100</f>
        <v>0</v>
      </c>
    </row>
    <row r="522" spans="1:12" ht="13.5" customHeight="1" x14ac:dyDescent="0.2">
      <c r="B522" s="136">
        <v>3</v>
      </c>
      <c r="C522" s="135" t="s">
        <v>78</v>
      </c>
      <c r="D522" s="218">
        <f>SUM(D526,D523)</f>
        <v>3812</v>
      </c>
      <c r="E522" s="242">
        <f>SUM(E526,E523)</f>
        <v>3812</v>
      </c>
      <c r="F522" s="242">
        <f>SUM(F526,F523)</f>
        <v>0</v>
      </c>
      <c r="G522" s="242">
        <f>SUM(G526,G523)</f>
        <v>3812</v>
      </c>
      <c r="H522" s="26">
        <f t="shared" si="124"/>
        <v>0</v>
      </c>
      <c r="I522" s="53">
        <f t="shared" ref="I522:J523" si="137">G522/D522*100</f>
        <v>100</v>
      </c>
      <c r="J522" s="53">
        <f t="shared" si="137"/>
        <v>0</v>
      </c>
    </row>
    <row r="523" spans="1:12" ht="13.5" customHeight="1" x14ac:dyDescent="0.2">
      <c r="B523" s="67">
        <v>32</v>
      </c>
      <c r="C523" s="32" t="s">
        <v>79</v>
      </c>
      <c r="D523" s="64">
        <f>SUM(D524,D525)</f>
        <v>2750</v>
      </c>
      <c r="E523" s="45">
        <f>SUM(E524,E525)</f>
        <v>2750</v>
      </c>
      <c r="F523" s="45">
        <f>SUM(F524,F525)</f>
        <v>0</v>
      </c>
      <c r="G523" s="45">
        <f>SUM(G524,G525)</f>
        <v>2750</v>
      </c>
      <c r="H523" s="26">
        <f t="shared" si="124"/>
        <v>0</v>
      </c>
      <c r="I523" s="53">
        <f t="shared" si="137"/>
        <v>100</v>
      </c>
      <c r="J523" s="53">
        <f t="shared" si="137"/>
        <v>0</v>
      </c>
      <c r="K523" s="33"/>
    </row>
    <row r="524" spans="1:12" ht="13.5" customHeight="1" x14ac:dyDescent="0.2">
      <c r="B524" s="68">
        <v>322</v>
      </c>
      <c r="C524" s="139" t="s">
        <v>167</v>
      </c>
      <c r="D524" s="204">
        <v>750</v>
      </c>
      <c r="E524" s="271">
        <v>750</v>
      </c>
      <c r="F524" s="271">
        <v>0</v>
      </c>
      <c r="G524" s="271">
        <v>750</v>
      </c>
      <c r="H524" s="162">
        <f t="shared" si="124"/>
        <v>0</v>
      </c>
      <c r="I524" s="53">
        <f>G524/D524*100</f>
        <v>100</v>
      </c>
      <c r="J524" s="53">
        <f>H524/E524*100</f>
        <v>0</v>
      </c>
    </row>
    <row r="525" spans="1:12" ht="13.5" customHeight="1" x14ac:dyDescent="0.2">
      <c r="B525" s="41">
        <v>323</v>
      </c>
      <c r="C525" s="153" t="s">
        <v>126</v>
      </c>
      <c r="D525" s="217">
        <v>2000</v>
      </c>
      <c r="E525" s="257">
        <v>2000</v>
      </c>
      <c r="F525" s="257">
        <v>0</v>
      </c>
      <c r="G525" s="257">
        <v>2000</v>
      </c>
      <c r="H525" s="164">
        <v>0</v>
      </c>
      <c r="I525" s="53">
        <f t="shared" ref="I525:J526" si="138">G525/D525*100</f>
        <v>100</v>
      </c>
      <c r="J525" s="53">
        <f t="shared" si="138"/>
        <v>0</v>
      </c>
    </row>
    <row r="526" spans="1:12" ht="13.5" customHeight="1" x14ac:dyDescent="0.2">
      <c r="B526" s="72">
        <v>38</v>
      </c>
      <c r="C526" s="135" t="s">
        <v>82</v>
      </c>
      <c r="D526" s="163">
        <f>SUM(D527:D527)</f>
        <v>1062</v>
      </c>
      <c r="E526" s="184">
        <f>SUM(E527:E527)</f>
        <v>1062</v>
      </c>
      <c r="F526" s="184">
        <f>SUM(F527:F527)</f>
        <v>0</v>
      </c>
      <c r="G526" s="184">
        <f>SUM(G527:G527)</f>
        <v>1062</v>
      </c>
      <c r="H526" s="159">
        <f t="shared" si="124"/>
        <v>0</v>
      </c>
      <c r="I526" s="53">
        <f t="shared" si="138"/>
        <v>100</v>
      </c>
      <c r="J526" s="53">
        <f t="shared" si="138"/>
        <v>0</v>
      </c>
    </row>
    <row r="527" spans="1:12" ht="13.5" customHeight="1" x14ac:dyDescent="0.2">
      <c r="B527" s="137">
        <v>381</v>
      </c>
      <c r="C527" s="139" t="s">
        <v>83</v>
      </c>
      <c r="D527" s="203">
        <v>1062</v>
      </c>
      <c r="E527" s="241">
        <v>1062</v>
      </c>
      <c r="F527" s="241">
        <v>0</v>
      </c>
      <c r="G527" s="241">
        <v>1062</v>
      </c>
      <c r="H527" s="26">
        <f t="shared" si="124"/>
        <v>0</v>
      </c>
      <c r="I527" s="53">
        <f t="shared" ref="I527:J531" si="139">G527/D527*100</f>
        <v>100</v>
      </c>
      <c r="J527" s="53">
        <f t="shared" si="139"/>
        <v>0</v>
      </c>
    </row>
    <row r="528" spans="1:12" ht="13.5" customHeight="1" x14ac:dyDescent="0.2">
      <c r="A528" s="470" t="s">
        <v>226</v>
      </c>
      <c r="B528" s="470"/>
      <c r="C528" s="470"/>
      <c r="D528" s="63">
        <f>D529</f>
        <v>24060</v>
      </c>
      <c r="E528" s="273">
        <f>E529</f>
        <v>25035</v>
      </c>
      <c r="F528" s="273">
        <f>F529</f>
        <v>340</v>
      </c>
      <c r="G528" s="273">
        <f>G529</f>
        <v>25375</v>
      </c>
      <c r="H528" s="59">
        <v>0</v>
      </c>
      <c r="I528" s="53">
        <f t="shared" si="139"/>
        <v>105.46550290939318</v>
      </c>
      <c r="J528" s="53">
        <f t="shared" si="139"/>
        <v>0</v>
      </c>
    </row>
    <row r="529" spans="1:12" ht="13.5" customHeight="1" x14ac:dyDescent="0.2">
      <c r="A529" s="622" t="s">
        <v>168</v>
      </c>
      <c r="B529" s="622"/>
      <c r="C529" s="622"/>
      <c r="D529" s="81">
        <f>SUM(D530,D540,D547,D554)</f>
        <v>24060</v>
      </c>
      <c r="E529" s="237">
        <f>SUM(E530,E540,E547,E554)</f>
        <v>25035</v>
      </c>
      <c r="F529" s="237">
        <f>SUM(F530,F540,F547,F554)</f>
        <v>340</v>
      </c>
      <c r="G529" s="237">
        <f>SUM(G530,G540,G547,G554)</f>
        <v>25375</v>
      </c>
      <c r="H529" s="65">
        <f t="shared" si="124"/>
        <v>1.4131338320864506</v>
      </c>
      <c r="I529" s="65">
        <f t="shared" si="139"/>
        <v>105.46550290939318</v>
      </c>
      <c r="J529" s="65">
        <f t="shared" si="139"/>
        <v>5.6446328423664892E-3</v>
      </c>
    </row>
    <row r="530" spans="1:12" ht="13.5" customHeight="1" x14ac:dyDescent="0.2">
      <c r="A530" s="477" t="s">
        <v>169</v>
      </c>
      <c r="B530" s="477"/>
      <c r="C530" s="477"/>
      <c r="D530" s="92">
        <f>D531</f>
        <v>18000</v>
      </c>
      <c r="E530" s="268">
        <f>E531</f>
        <v>18000</v>
      </c>
      <c r="F530" s="268">
        <f>F531</f>
        <v>0</v>
      </c>
      <c r="G530" s="268">
        <f>G531</f>
        <v>18000</v>
      </c>
      <c r="H530" s="101">
        <f t="shared" si="124"/>
        <v>0</v>
      </c>
      <c r="I530" s="16">
        <f t="shared" si="139"/>
        <v>100</v>
      </c>
      <c r="J530" s="16">
        <f t="shared" si="139"/>
        <v>0</v>
      </c>
    </row>
    <row r="531" spans="1:12" ht="13.5" customHeight="1" x14ac:dyDescent="0.2">
      <c r="A531" s="478" t="s">
        <v>170</v>
      </c>
      <c r="B531" s="478"/>
      <c r="C531" s="478"/>
      <c r="D531" s="83">
        <f>D535</f>
        <v>18000</v>
      </c>
      <c r="E531" s="239">
        <f>E535</f>
        <v>18000</v>
      </c>
      <c r="F531" s="239">
        <f>F535</f>
        <v>0</v>
      </c>
      <c r="G531" s="239">
        <f>G535</f>
        <v>18000</v>
      </c>
      <c r="H531" s="18">
        <f t="shared" si="124"/>
        <v>0</v>
      </c>
      <c r="I531" s="18">
        <f t="shared" si="139"/>
        <v>100</v>
      </c>
      <c r="J531" s="18">
        <f t="shared" si="139"/>
        <v>0</v>
      </c>
    </row>
    <row r="532" spans="1:12" ht="13.5" customHeight="1" x14ac:dyDescent="0.2">
      <c r="A532" s="479" t="s">
        <v>213</v>
      </c>
      <c r="B532" s="479"/>
      <c r="C532" s="479"/>
      <c r="D532" s="84">
        <v>0</v>
      </c>
      <c r="E532" s="240">
        <v>0</v>
      </c>
      <c r="F532" s="240">
        <v>0</v>
      </c>
      <c r="G532" s="240">
        <v>0</v>
      </c>
      <c r="H532" s="19">
        <v>0</v>
      </c>
      <c r="I532" s="19">
        <v>0</v>
      </c>
      <c r="J532" s="19">
        <v>0</v>
      </c>
    </row>
    <row r="533" spans="1:12" ht="13.5" customHeight="1" x14ac:dyDescent="0.2">
      <c r="A533" s="645" t="s">
        <v>229</v>
      </c>
      <c r="B533" s="645"/>
      <c r="C533" s="645"/>
      <c r="D533" s="84">
        <v>0</v>
      </c>
      <c r="E533" s="240">
        <v>0</v>
      </c>
      <c r="F533" s="240">
        <v>0</v>
      </c>
      <c r="G533" s="240">
        <v>0</v>
      </c>
      <c r="H533" s="19">
        <v>0</v>
      </c>
      <c r="I533" s="19">
        <v>0</v>
      </c>
      <c r="J533" s="19">
        <v>0</v>
      </c>
    </row>
    <row r="534" spans="1:12" s="60" customFormat="1" ht="17.25" customHeight="1" x14ac:dyDescent="0.2">
      <c r="A534" s="645" t="s">
        <v>266</v>
      </c>
      <c r="B534" s="645"/>
      <c r="C534" s="645"/>
      <c r="D534" s="84">
        <v>18000</v>
      </c>
      <c r="E534" s="240">
        <v>18000</v>
      </c>
      <c r="F534" s="240">
        <v>0</v>
      </c>
      <c r="G534" s="240">
        <v>18000</v>
      </c>
      <c r="H534" s="19">
        <f t="shared" si="124"/>
        <v>0</v>
      </c>
      <c r="I534" s="19">
        <f>G534/D534*100</f>
        <v>100</v>
      </c>
      <c r="J534" s="19">
        <f>H534/E534*100</f>
        <v>0</v>
      </c>
    </row>
    <row r="535" spans="1:12" ht="17.25" customHeight="1" x14ac:dyDescent="0.2">
      <c r="B535" s="136">
        <v>3</v>
      </c>
      <c r="C535" s="403" t="s">
        <v>78</v>
      </c>
      <c r="D535" s="218">
        <f>SUM(D536,D538)</f>
        <v>18000</v>
      </c>
      <c r="E535" s="252">
        <f>SUM(E536,E538)</f>
        <v>18000</v>
      </c>
      <c r="F535" s="252">
        <f>SUM(F536,F538)</f>
        <v>0</v>
      </c>
      <c r="G535" s="252">
        <f>SUM(G536,G538)</f>
        <v>18000</v>
      </c>
      <c r="H535" s="399">
        <f t="shared" si="124"/>
        <v>0</v>
      </c>
      <c r="I535" s="100">
        <f t="shared" ref="I535:J536" si="140">G535/D535*100</f>
        <v>100</v>
      </c>
      <c r="J535" s="100">
        <f t="shared" si="140"/>
        <v>0</v>
      </c>
      <c r="K535" s="27"/>
      <c r="L535" s="27"/>
    </row>
    <row r="536" spans="1:12" ht="15.75" customHeight="1" x14ac:dyDescent="0.2">
      <c r="B536" s="67">
        <v>37</v>
      </c>
      <c r="C536" s="398" t="s">
        <v>138</v>
      </c>
      <c r="D536" s="64">
        <f>SUM(D537:D537)</f>
        <v>18000</v>
      </c>
      <c r="E536" s="45">
        <f>SUM(E537:E537)</f>
        <v>18000</v>
      </c>
      <c r="F536" s="45">
        <f>SUM(F537:F537)</f>
        <v>0</v>
      </c>
      <c r="G536" s="45">
        <f>SUM(G537:G537)</f>
        <v>18000</v>
      </c>
      <c r="H536" s="399">
        <f t="shared" si="124"/>
        <v>0</v>
      </c>
      <c r="I536" s="100">
        <f t="shared" si="140"/>
        <v>100</v>
      </c>
      <c r="J536" s="100">
        <f t="shared" si="140"/>
        <v>0</v>
      </c>
      <c r="K536" s="657"/>
      <c r="L536" s="27"/>
    </row>
    <row r="537" spans="1:12" ht="13.5" customHeight="1" x14ac:dyDescent="0.2">
      <c r="B537" s="68">
        <v>372</v>
      </c>
      <c r="C537" s="34" t="s">
        <v>171</v>
      </c>
      <c r="D537" s="216">
        <v>18000</v>
      </c>
      <c r="E537" s="241">
        <v>18000</v>
      </c>
      <c r="F537" s="241">
        <v>0</v>
      </c>
      <c r="G537" s="241">
        <v>18000</v>
      </c>
      <c r="H537" s="26">
        <f t="shared" si="124"/>
        <v>0</v>
      </c>
      <c r="I537" s="53">
        <f>G537/D537*100</f>
        <v>100</v>
      </c>
      <c r="J537" s="53">
        <f>H537/E537*100</f>
        <v>0</v>
      </c>
      <c r="K537" s="27"/>
      <c r="L537" s="27"/>
    </row>
    <row r="538" spans="1:12" ht="13.5" customHeight="1" x14ac:dyDescent="0.2">
      <c r="B538" s="70">
        <v>38</v>
      </c>
      <c r="C538" s="32" t="s">
        <v>82</v>
      </c>
      <c r="D538" s="89">
        <f>D539</f>
        <v>0</v>
      </c>
      <c r="E538" s="251">
        <f>E539</f>
        <v>0</v>
      </c>
      <c r="F538" s="251">
        <f>F539</f>
        <v>0</v>
      </c>
      <c r="G538" s="251">
        <f>G539</f>
        <v>0</v>
      </c>
      <c r="H538" s="26">
        <v>0</v>
      </c>
      <c r="I538" s="53">
        <v>0</v>
      </c>
      <c r="J538" s="53">
        <v>0</v>
      </c>
      <c r="K538" s="27"/>
      <c r="L538" s="27"/>
    </row>
    <row r="539" spans="1:12" ht="13.5" customHeight="1" x14ac:dyDescent="0.2">
      <c r="B539" s="71">
        <v>381</v>
      </c>
      <c r="C539" s="34" t="s">
        <v>83</v>
      </c>
      <c r="D539" s="95">
        <v>0</v>
      </c>
      <c r="E539" s="271">
        <v>0</v>
      </c>
      <c r="F539" s="271">
        <v>0</v>
      </c>
      <c r="G539" s="271">
        <v>0</v>
      </c>
      <c r="H539" s="26">
        <v>0</v>
      </c>
      <c r="I539" s="53">
        <v>0</v>
      </c>
      <c r="J539" s="53">
        <v>0</v>
      </c>
      <c r="K539" s="27"/>
      <c r="L539" s="27"/>
    </row>
    <row r="540" spans="1:12" ht="13.5" customHeight="1" x14ac:dyDescent="0.2">
      <c r="A540" s="624" t="s">
        <v>172</v>
      </c>
      <c r="B540" s="624"/>
      <c r="C540" s="625"/>
      <c r="D540" s="92">
        <f t="shared" ref="D540:G544" si="141">D541</f>
        <v>3000</v>
      </c>
      <c r="E540" s="268">
        <f t="shared" si="141"/>
        <v>3000</v>
      </c>
      <c r="F540" s="268">
        <f t="shared" si="141"/>
        <v>0</v>
      </c>
      <c r="G540" s="268">
        <f t="shared" si="141"/>
        <v>3000</v>
      </c>
      <c r="H540" s="101">
        <f t="shared" si="124"/>
        <v>0</v>
      </c>
      <c r="I540" s="16">
        <f>G540/D540*100</f>
        <v>100</v>
      </c>
      <c r="J540" s="16">
        <f>H540/E540*100</f>
        <v>0</v>
      </c>
      <c r="K540" s="27"/>
      <c r="L540" s="27"/>
    </row>
    <row r="541" spans="1:12" ht="13.5" customHeight="1" x14ac:dyDescent="0.2">
      <c r="A541" s="471" t="s">
        <v>173</v>
      </c>
      <c r="B541" s="472"/>
      <c r="C541" s="473"/>
      <c r="D541" s="83">
        <f>D545</f>
        <v>3000</v>
      </c>
      <c r="E541" s="239">
        <f>E544</f>
        <v>3000</v>
      </c>
      <c r="F541" s="239">
        <f t="shared" si="141"/>
        <v>0</v>
      </c>
      <c r="G541" s="239">
        <f>G544</f>
        <v>3000</v>
      </c>
      <c r="H541" s="18">
        <f t="shared" si="124"/>
        <v>0</v>
      </c>
      <c r="I541" s="18">
        <f>G541/D541*100</f>
        <v>100</v>
      </c>
      <c r="J541" s="18">
        <f>H541/E541*100</f>
        <v>0</v>
      </c>
      <c r="K541" s="27"/>
      <c r="L541" s="27"/>
    </row>
    <row r="542" spans="1:12" ht="13.5" customHeight="1" x14ac:dyDescent="0.2">
      <c r="A542" s="474" t="s">
        <v>213</v>
      </c>
      <c r="B542" s="475"/>
      <c r="C542" s="476"/>
      <c r="D542" s="84">
        <v>0</v>
      </c>
      <c r="E542" s="240">
        <v>0</v>
      </c>
      <c r="F542" s="240">
        <f>F544</f>
        <v>0</v>
      </c>
      <c r="G542" s="240">
        <v>0</v>
      </c>
      <c r="H542" s="19">
        <v>0</v>
      </c>
      <c r="I542" s="19">
        <v>0</v>
      </c>
      <c r="J542" s="19">
        <v>0</v>
      </c>
      <c r="K542" s="27"/>
      <c r="L542" s="27"/>
    </row>
    <row r="543" spans="1:12" ht="13.5" customHeight="1" x14ac:dyDescent="0.2">
      <c r="A543" s="488" t="s">
        <v>281</v>
      </c>
      <c r="B543" s="489"/>
      <c r="C543" s="490"/>
      <c r="D543" s="84">
        <v>3000</v>
      </c>
      <c r="E543" s="240">
        <v>3000</v>
      </c>
      <c r="F543" s="240">
        <v>0</v>
      </c>
      <c r="G543" s="240">
        <v>3000</v>
      </c>
      <c r="H543" s="19">
        <f t="shared" si="124"/>
        <v>0</v>
      </c>
      <c r="I543" s="19">
        <v>0</v>
      </c>
      <c r="J543" s="19">
        <v>0</v>
      </c>
      <c r="K543" s="46"/>
      <c r="L543" s="27"/>
    </row>
    <row r="544" spans="1:12" ht="13.5" customHeight="1" x14ac:dyDescent="0.2">
      <c r="B544" s="136">
        <v>3</v>
      </c>
      <c r="C544" s="135" t="s">
        <v>78</v>
      </c>
      <c r="D544" s="88">
        <f t="shared" si="141"/>
        <v>3000</v>
      </c>
      <c r="E544" s="242">
        <f t="shared" si="141"/>
        <v>3000</v>
      </c>
      <c r="F544" s="242">
        <f t="shared" si="141"/>
        <v>0</v>
      </c>
      <c r="G544" s="242">
        <f t="shared" si="141"/>
        <v>3000</v>
      </c>
      <c r="H544" s="26">
        <f t="shared" si="124"/>
        <v>0</v>
      </c>
      <c r="I544" s="53">
        <f t="shared" ref="I544:J545" si="142">G544/D544*100</f>
        <v>100</v>
      </c>
      <c r="J544" s="53">
        <f t="shared" si="142"/>
        <v>0</v>
      </c>
      <c r="K544" s="27"/>
      <c r="L544" s="27"/>
    </row>
    <row r="545" spans="1:15" ht="13.5" customHeight="1" x14ac:dyDescent="0.2">
      <c r="B545" s="67">
        <v>37</v>
      </c>
      <c r="C545" s="32" t="s">
        <v>138</v>
      </c>
      <c r="D545" s="64">
        <f>SUM(D546:D546)</f>
        <v>3000</v>
      </c>
      <c r="E545" s="45">
        <f>SUM(E546:E546)</f>
        <v>3000</v>
      </c>
      <c r="F545" s="45">
        <f>SUM(F546:F546)</f>
        <v>0</v>
      </c>
      <c r="G545" s="45">
        <f>SUM(G546:G546)</f>
        <v>3000</v>
      </c>
      <c r="H545" s="26">
        <f t="shared" si="124"/>
        <v>0</v>
      </c>
      <c r="I545" s="53">
        <f t="shared" si="142"/>
        <v>100</v>
      </c>
      <c r="J545" s="53">
        <f t="shared" si="142"/>
        <v>0</v>
      </c>
      <c r="K545" s="27"/>
      <c r="L545" s="27"/>
    </row>
    <row r="546" spans="1:15" ht="14.85" customHeight="1" x14ac:dyDescent="0.2">
      <c r="B546" s="137">
        <v>372</v>
      </c>
      <c r="C546" s="139" t="s">
        <v>141</v>
      </c>
      <c r="D546" s="85">
        <v>3000</v>
      </c>
      <c r="E546" s="241">
        <v>3000</v>
      </c>
      <c r="F546" s="241">
        <v>0</v>
      </c>
      <c r="G546" s="241">
        <v>3000</v>
      </c>
      <c r="H546" s="26">
        <f t="shared" si="124"/>
        <v>0</v>
      </c>
      <c r="I546" s="53">
        <f t="shared" ref="I546:J548" si="143">G546/D546*100</f>
        <v>100</v>
      </c>
      <c r="J546" s="53">
        <f t="shared" si="143"/>
        <v>0</v>
      </c>
    </row>
    <row r="547" spans="1:15" ht="13.5" customHeight="1" x14ac:dyDescent="0.2">
      <c r="A547" s="485" t="s">
        <v>174</v>
      </c>
      <c r="B547" s="486"/>
      <c r="C547" s="487"/>
      <c r="D547" s="92">
        <f t="shared" ref="D547:G547" si="144">D548</f>
        <v>1260</v>
      </c>
      <c r="E547" s="268">
        <f t="shared" si="144"/>
        <v>2235</v>
      </c>
      <c r="F547" s="268">
        <f t="shared" si="144"/>
        <v>340</v>
      </c>
      <c r="G547" s="268">
        <f t="shared" si="144"/>
        <v>2575</v>
      </c>
      <c r="H547" s="101">
        <f t="shared" si="124"/>
        <v>26.984126984126984</v>
      </c>
      <c r="I547" s="16">
        <f t="shared" si="143"/>
        <v>204.36507936507934</v>
      </c>
      <c r="J547" s="16">
        <f t="shared" si="143"/>
        <v>1.2073434892226838</v>
      </c>
    </row>
    <row r="548" spans="1:15" ht="13.5" customHeight="1" x14ac:dyDescent="0.2">
      <c r="A548" s="471" t="s">
        <v>170</v>
      </c>
      <c r="B548" s="472"/>
      <c r="C548" s="473"/>
      <c r="D548" s="83">
        <f>D551</f>
        <v>1260</v>
      </c>
      <c r="E548" s="239">
        <f>E551</f>
        <v>2235</v>
      </c>
      <c r="F548" s="239">
        <f>F551</f>
        <v>340</v>
      </c>
      <c r="G548" s="239">
        <f>G551</f>
        <v>2575</v>
      </c>
      <c r="H548" s="18">
        <f t="shared" si="124"/>
        <v>26.984126984126984</v>
      </c>
      <c r="I548" s="18">
        <f t="shared" si="143"/>
        <v>204.36507936507934</v>
      </c>
      <c r="J548" s="18">
        <f t="shared" si="143"/>
        <v>1.2073434892226838</v>
      </c>
    </row>
    <row r="549" spans="1:15" ht="13.5" customHeight="1" x14ac:dyDescent="0.2">
      <c r="A549" s="474" t="s">
        <v>213</v>
      </c>
      <c r="B549" s="475"/>
      <c r="C549" s="476"/>
      <c r="D549" s="84">
        <v>0</v>
      </c>
      <c r="E549" s="240">
        <v>0</v>
      </c>
      <c r="F549" s="240">
        <v>340</v>
      </c>
      <c r="G549" s="240">
        <v>340</v>
      </c>
      <c r="H549" s="19">
        <v>0</v>
      </c>
      <c r="I549" s="19">
        <v>0</v>
      </c>
      <c r="J549" s="19">
        <v>0</v>
      </c>
    </row>
    <row r="550" spans="1:15" ht="13.5" customHeight="1" x14ac:dyDescent="0.2">
      <c r="A550" s="488" t="s">
        <v>283</v>
      </c>
      <c r="B550" s="489"/>
      <c r="C550" s="490"/>
      <c r="D550" s="84">
        <v>1260</v>
      </c>
      <c r="E550" s="240">
        <v>2235</v>
      </c>
      <c r="F550" s="240">
        <v>0</v>
      </c>
      <c r="G550" s="240">
        <v>2235</v>
      </c>
      <c r="H550" s="19">
        <f t="shared" si="124"/>
        <v>0</v>
      </c>
      <c r="I550" s="19">
        <f>G550/D550*100</f>
        <v>177.38095238095238</v>
      </c>
      <c r="J550" s="19">
        <f>H550/E550*100</f>
        <v>0</v>
      </c>
    </row>
    <row r="551" spans="1:15" ht="13.5" customHeight="1" x14ac:dyDescent="0.2">
      <c r="B551" s="136">
        <v>3</v>
      </c>
      <c r="C551" s="135" t="s">
        <v>78</v>
      </c>
      <c r="D551" s="218">
        <f>D552</f>
        <v>1260</v>
      </c>
      <c r="E551" s="242">
        <f>E552</f>
        <v>2235</v>
      </c>
      <c r="F551" s="242">
        <f>F552</f>
        <v>340</v>
      </c>
      <c r="G551" s="242">
        <f>G552</f>
        <v>2575</v>
      </c>
      <c r="H551" s="26">
        <f t="shared" si="124"/>
        <v>26.984126984126984</v>
      </c>
      <c r="I551" s="53">
        <f t="shared" ref="I551:J552" si="145">G551/D551*100</f>
        <v>204.36507936507934</v>
      </c>
      <c r="J551" s="53">
        <f t="shared" si="145"/>
        <v>1.2073434892226838</v>
      </c>
    </row>
    <row r="552" spans="1:15" ht="13.5" customHeight="1" x14ac:dyDescent="0.2">
      <c r="B552" s="67">
        <v>38</v>
      </c>
      <c r="C552" s="32" t="s">
        <v>82</v>
      </c>
      <c r="D552" s="64">
        <f>SUM(D553:D553)</f>
        <v>1260</v>
      </c>
      <c r="E552" s="45">
        <f>SUM(E553:E553)</f>
        <v>2235</v>
      </c>
      <c r="F552" s="45">
        <f>SUM(F553:F553)</f>
        <v>340</v>
      </c>
      <c r="G552" s="45">
        <f>SUM(G553:G553)</f>
        <v>2575</v>
      </c>
      <c r="H552" s="26">
        <f t="shared" si="124"/>
        <v>26.984126984126984</v>
      </c>
      <c r="I552" s="53">
        <f t="shared" si="145"/>
        <v>204.36507936507934</v>
      </c>
      <c r="J552" s="53">
        <f t="shared" si="145"/>
        <v>1.2073434892226838</v>
      </c>
    </row>
    <row r="553" spans="1:15" ht="14.1" customHeight="1" x14ac:dyDescent="0.2">
      <c r="B553" s="137">
        <v>381</v>
      </c>
      <c r="C553" s="139" t="s">
        <v>83</v>
      </c>
      <c r="D553" s="203">
        <v>1260</v>
      </c>
      <c r="E553" s="241">
        <v>2235</v>
      </c>
      <c r="F553" s="241">
        <v>340</v>
      </c>
      <c r="G553" s="241">
        <v>2575</v>
      </c>
      <c r="H553" s="26">
        <f t="shared" si="124"/>
        <v>26.984126984126984</v>
      </c>
      <c r="I553" s="53">
        <f t="shared" ref="I553:J555" si="146">G553/D553*100</f>
        <v>204.36507936507934</v>
      </c>
      <c r="J553" s="53">
        <f t="shared" si="146"/>
        <v>1.2073434892226838</v>
      </c>
      <c r="K553" s="657"/>
    </row>
    <row r="554" spans="1:15" ht="13.5" customHeight="1" x14ac:dyDescent="0.2">
      <c r="A554" s="524" t="s">
        <v>203</v>
      </c>
      <c r="B554" s="576"/>
      <c r="C554" s="577"/>
      <c r="D554" s="92">
        <f t="shared" ref="D554:G558" si="147">D555</f>
        <v>1800</v>
      </c>
      <c r="E554" s="260">
        <f t="shared" si="147"/>
        <v>1800</v>
      </c>
      <c r="F554" s="260">
        <f t="shared" si="147"/>
        <v>0</v>
      </c>
      <c r="G554" s="260">
        <f t="shared" si="147"/>
        <v>1800</v>
      </c>
      <c r="H554" s="16">
        <f t="shared" si="124"/>
        <v>0</v>
      </c>
      <c r="I554" s="16">
        <f t="shared" si="146"/>
        <v>100</v>
      </c>
      <c r="J554" s="16">
        <f t="shared" si="146"/>
        <v>0</v>
      </c>
      <c r="K554" s="27"/>
    </row>
    <row r="555" spans="1:15" ht="13.5" customHeight="1" x14ac:dyDescent="0.2">
      <c r="A555" s="472" t="s">
        <v>173</v>
      </c>
      <c r="B555" s="472"/>
      <c r="C555" s="512"/>
      <c r="D555" s="83">
        <f>D558</f>
        <v>1800</v>
      </c>
      <c r="E555" s="239">
        <f>E558</f>
        <v>1800</v>
      </c>
      <c r="F555" s="239">
        <f t="shared" si="147"/>
        <v>0</v>
      </c>
      <c r="G555" s="239">
        <f>G558</f>
        <v>1800</v>
      </c>
      <c r="H555" s="18">
        <f t="shared" si="124"/>
        <v>0</v>
      </c>
      <c r="I555" s="18">
        <f t="shared" si="146"/>
        <v>100</v>
      </c>
      <c r="J555" s="18">
        <f t="shared" si="146"/>
        <v>0</v>
      </c>
      <c r="K555" s="27"/>
    </row>
    <row r="556" spans="1:15" ht="13.5" customHeight="1" x14ac:dyDescent="0.2">
      <c r="A556" s="474" t="s">
        <v>213</v>
      </c>
      <c r="B556" s="475"/>
      <c r="C556" s="476"/>
      <c r="D556" s="84">
        <v>0</v>
      </c>
      <c r="E556" s="240">
        <v>0</v>
      </c>
      <c r="F556" s="240">
        <f>F558</f>
        <v>0</v>
      </c>
      <c r="G556" s="240">
        <v>0</v>
      </c>
      <c r="H556" s="19">
        <v>0</v>
      </c>
      <c r="I556" s="19">
        <v>0</v>
      </c>
      <c r="J556" s="19">
        <v>0</v>
      </c>
      <c r="K556" s="27"/>
    </row>
    <row r="557" spans="1:15" ht="13.5" customHeight="1" x14ac:dyDescent="0.2">
      <c r="A557" s="488" t="s">
        <v>281</v>
      </c>
      <c r="B557" s="489"/>
      <c r="C557" s="490"/>
      <c r="D557" s="84">
        <v>1800</v>
      </c>
      <c r="E557" s="240">
        <v>1800</v>
      </c>
      <c r="F557" s="240">
        <v>0</v>
      </c>
      <c r="G557" s="240">
        <v>1800</v>
      </c>
      <c r="H557" s="19">
        <f t="shared" si="124"/>
        <v>0</v>
      </c>
      <c r="I557" s="19">
        <f>G557/D557*100</f>
        <v>100</v>
      </c>
      <c r="J557" s="19">
        <f>H557/E557*100</f>
        <v>0</v>
      </c>
      <c r="K557" s="27"/>
      <c r="L557" s="465"/>
      <c r="O557" s="630"/>
    </row>
    <row r="558" spans="1:15" ht="13.5" customHeight="1" x14ac:dyDescent="0.2">
      <c r="B558" s="136">
        <v>3</v>
      </c>
      <c r="C558" s="135" t="s">
        <v>78</v>
      </c>
      <c r="D558" s="88">
        <f t="shared" si="147"/>
        <v>1800</v>
      </c>
      <c r="E558" s="242">
        <f t="shared" si="147"/>
        <v>1800</v>
      </c>
      <c r="F558" s="242">
        <f t="shared" si="147"/>
        <v>0</v>
      </c>
      <c r="G558" s="242">
        <f t="shared" si="147"/>
        <v>1800</v>
      </c>
      <c r="H558" s="26">
        <f t="shared" si="124"/>
        <v>0</v>
      </c>
      <c r="I558" s="53">
        <f t="shared" ref="I558:J559" si="148">G558/D558*100</f>
        <v>100</v>
      </c>
      <c r="J558" s="53">
        <f t="shared" si="148"/>
        <v>0</v>
      </c>
      <c r="K558" s="46"/>
      <c r="L558" s="466"/>
      <c r="O558" s="631"/>
    </row>
    <row r="559" spans="1:15" ht="13.5" customHeight="1" x14ac:dyDescent="0.2">
      <c r="B559" s="67">
        <v>37</v>
      </c>
      <c r="C559" s="32" t="s">
        <v>138</v>
      </c>
      <c r="D559" s="64">
        <f>SUM(D560:D560)</f>
        <v>1800</v>
      </c>
      <c r="E559" s="45">
        <f>SUM(E560:E560)</f>
        <v>1800</v>
      </c>
      <c r="F559" s="45">
        <f>SUM(F560:F560)</f>
        <v>0</v>
      </c>
      <c r="G559" s="45">
        <f>SUM(G560:G560)</f>
        <v>1800</v>
      </c>
      <c r="H559" s="26">
        <f t="shared" si="124"/>
        <v>0</v>
      </c>
      <c r="I559" s="53">
        <f t="shared" si="148"/>
        <v>100</v>
      </c>
      <c r="J559" s="53">
        <f t="shared" si="148"/>
        <v>0</v>
      </c>
      <c r="K559" s="27"/>
      <c r="L559" s="466"/>
      <c r="O559" s="631"/>
    </row>
    <row r="560" spans="1:15" ht="13.5" customHeight="1" x14ac:dyDescent="0.2">
      <c r="B560" s="68">
        <v>372</v>
      </c>
      <c r="C560" s="34" t="s">
        <v>141</v>
      </c>
      <c r="D560" s="85">
        <v>1800</v>
      </c>
      <c r="E560" s="241">
        <v>1800</v>
      </c>
      <c r="F560" s="241">
        <v>0</v>
      </c>
      <c r="G560" s="241">
        <v>1800</v>
      </c>
      <c r="H560" s="26">
        <f t="shared" ref="H560:H574" si="149">F560/D560*100</f>
        <v>0</v>
      </c>
      <c r="I560" s="53">
        <f t="shared" ref="I560:J565" si="150">G560/D560*100</f>
        <v>100</v>
      </c>
      <c r="J560" s="53">
        <f t="shared" si="150"/>
        <v>0</v>
      </c>
      <c r="K560" s="657"/>
      <c r="L560" s="466"/>
      <c r="O560" s="631"/>
    </row>
    <row r="561" spans="1:11" ht="13.5" customHeight="1" x14ac:dyDescent="0.2">
      <c r="A561" s="632" t="s">
        <v>227</v>
      </c>
      <c r="B561" s="632"/>
      <c r="C561" s="633"/>
      <c r="D561" s="63">
        <f>D562</f>
        <v>87500</v>
      </c>
      <c r="E561" s="269">
        <f>SUM(E577,E562)</f>
        <v>93500</v>
      </c>
      <c r="F561" s="269">
        <f>SUM(F577,F562)</f>
        <v>-32000</v>
      </c>
      <c r="G561" s="269">
        <f>SUM(G577,G562)</f>
        <v>61500</v>
      </c>
      <c r="H561" s="59"/>
      <c r="I561" s="53">
        <f t="shared" si="150"/>
        <v>70.285714285714278</v>
      </c>
      <c r="J561" s="53">
        <f t="shared" si="150"/>
        <v>0</v>
      </c>
    </row>
    <row r="562" spans="1:11" ht="13.5" customHeight="1" x14ac:dyDescent="0.2">
      <c r="A562" s="482" t="s">
        <v>175</v>
      </c>
      <c r="B562" s="483"/>
      <c r="C562" s="484"/>
      <c r="D562" s="81">
        <f>SUM(,D563)</f>
        <v>87500</v>
      </c>
      <c r="E562" s="237">
        <f>SUM(E563)</f>
        <v>87500</v>
      </c>
      <c r="F562" s="237">
        <f>SUM(F563)</f>
        <v>-32000</v>
      </c>
      <c r="G562" s="237">
        <f>SUM(G563)</f>
        <v>55500</v>
      </c>
      <c r="H562" s="65">
        <f t="shared" si="149"/>
        <v>-36.571428571428569</v>
      </c>
      <c r="I562" s="65">
        <f t="shared" si="150"/>
        <v>63.428571428571423</v>
      </c>
      <c r="J562" s="65">
        <f t="shared" si="150"/>
        <v>-4.1795918367346939E-2</v>
      </c>
    </row>
    <row r="563" spans="1:11" ht="13.5" customHeight="1" x14ac:dyDescent="0.2">
      <c r="A563" s="524" t="s">
        <v>177</v>
      </c>
      <c r="B563" s="576"/>
      <c r="C563" s="577"/>
      <c r="D563" s="82">
        <f>D564</f>
        <v>87500</v>
      </c>
      <c r="E563" s="238">
        <f>E564</f>
        <v>87500</v>
      </c>
      <c r="F563" s="238">
        <f>F564</f>
        <v>-32000</v>
      </c>
      <c r="G563" s="238">
        <f>G564</f>
        <v>55500</v>
      </c>
      <c r="H563" s="16">
        <f t="shared" si="149"/>
        <v>-36.571428571428569</v>
      </c>
      <c r="I563" s="16">
        <f t="shared" si="150"/>
        <v>63.428571428571423</v>
      </c>
      <c r="J563" s="16">
        <f t="shared" si="150"/>
        <v>-4.1795918367346939E-2</v>
      </c>
    </row>
    <row r="564" spans="1:11" ht="13.5" customHeight="1" x14ac:dyDescent="0.2">
      <c r="A564" s="471" t="s">
        <v>176</v>
      </c>
      <c r="B564" s="472"/>
      <c r="C564" s="473"/>
      <c r="D564" s="83">
        <f>SUM(D569,D572)</f>
        <v>87500</v>
      </c>
      <c r="E564" s="254">
        <f>SUM(E569,E572)</f>
        <v>87500</v>
      </c>
      <c r="F564" s="254">
        <f>SUM(F569,F572)</f>
        <v>-32000</v>
      </c>
      <c r="G564" s="254">
        <f>SUM(G569,G572)</f>
        <v>55500</v>
      </c>
      <c r="H564" s="18">
        <f t="shared" si="149"/>
        <v>-36.571428571428569</v>
      </c>
      <c r="I564" s="18">
        <f t="shared" si="150"/>
        <v>63.428571428571423</v>
      </c>
      <c r="J564" s="18">
        <f t="shared" si="150"/>
        <v>-4.1795918367346939E-2</v>
      </c>
    </row>
    <row r="565" spans="1:11" ht="13.5" customHeight="1" x14ac:dyDescent="0.2">
      <c r="A565" s="488" t="s">
        <v>266</v>
      </c>
      <c r="B565" s="489"/>
      <c r="C565" s="490"/>
      <c r="D565" s="84">
        <v>87500</v>
      </c>
      <c r="E565" s="240">
        <v>87500</v>
      </c>
      <c r="F565" s="240">
        <f>-32000</f>
        <v>-32000</v>
      </c>
      <c r="G565" s="240">
        <v>55500</v>
      </c>
      <c r="H565" s="19">
        <f t="shared" si="149"/>
        <v>-36.571428571428569</v>
      </c>
      <c r="I565" s="19">
        <f t="shared" si="150"/>
        <v>63.428571428571423</v>
      </c>
      <c r="J565" s="19">
        <f t="shared" si="150"/>
        <v>-4.1795918367346939E-2</v>
      </c>
    </row>
    <row r="566" spans="1:11" ht="13.5" customHeight="1" x14ac:dyDescent="0.2">
      <c r="A566" s="493" t="s">
        <v>267</v>
      </c>
      <c r="B566" s="494"/>
      <c r="C566" s="495"/>
      <c r="D566" s="84">
        <v>0</v>
      </c>
      <c r="E566" s="240">
        <v>0</v>
      </c>
      <c r="F566" s="240">
        <v>0</v>
      </c>
      <c r="G566" s="240">
        <v>0</v>
      </c>
      <c r="H566" s="19">
        <v>0</v>
      </c>
      <c r="I566" s="19">
        <v>0</v>
      </c>
      <c r="J566" s="19">
        <v>0</v>
      </c>
    </row>
    <row r="567" spans="1:11" ht="14.25" customHeight="1" x14ac:dyDescent="0.2">
      <c r="A567" s="496" t="s">
        <v>255</v>
      </c>
      <c r="B567" s="497"/>
      <c r="C567" s="498"/>
      <c r="D567" s="158">
        <v>0</v>
      </c>
      <c r="E567" s="275">
        <v>0</v>
      </c>
      <c r="F567" s="275">
        <v>0</v>
      </c>
      <c r="G567" s="275">
        <v>0</v>
      </c>
      <c r="H567" s="19">
        <v>0</v>
      </c>
      <c r="I567" s="19">
        <v>0</v>
      </c>
      <c r="J567" s="19">
        <v>0</v>
      </c>
    </row>
    <row r="568" spans="1:11" ht="12.75" customHeight="1" x14ac:dyDescent="0.2">
      <c r="A568" s="626" t="s">
        <v>256</v>
      </c>
      <c r="B568" s="626"/>
      <c r="C568" s="626"/>
      <c r="D568" s="396">
        <v>0</v>
      </c>
      <c r="E568" s="397">
        <v>0</v>
      </c>
      <c r="F568" s="397">
        <v>0</v>
      </c>
      <c r="G568" s="397">
        <v>0</v>
      </c>
      <c r="H568" s="395">
        <v>0</v>
      </c>
      <c r="I568" s="395">
        <v>0</v>
      </c>
      <c r="J568" s="395">
        <v>0</v>
      </c>
      <c r="K568" s="27"/>
    </row>
    <row r="569" spans="1:11" ht="13.5" customHeight="1" x14ac:dyDescent="0.2">
      <c r="A569" s="157"/>
      <c r="B569" s="134">
        <v>3</v>
      </c>
      <c r="C569" s="135" t="s">
        <v>78</v>
      </c>
      <c r="D569" s="221">
        <f t="shared" ref="D569:G570" si="151">D570</f>
        <v>2500</v>
      </c>
      <c r="E569" s="262">
        <f t="shared" si="151"/>
        <v>2500</v>
      </c>
      <c r="F569" s="262">
        <f t="shared" si="151"/>
        <v>0</v>
      </c>
      <c r="G569" s="262">
        <f t="shared" si="151"/>
        <v>2500</v>
      </c>
      <c r="H569" s="159">
        <f t="shared" ref="H569:H571" si="152">F569/D569*100</f>
        <v>0</v>
      </c>
      <c r="I569" s="53">
        <f t="shared" ref="I569:J570" si="153">G569/D569*100</f>
        <v>100</v>
      </c>
      <c r="J569" s="53">
        <f t="shared" si="153"/>
        <v>0</v>
      </c>
    </row>
    <row r="570" spans="1:11" ht="13.5" customHeight="1" x14ac:dyDescent="0.2">
      <c r="A570" s="157"/>
      <c r="B570" s="20">
        <v>32</v>
      </c>
      <c r="C570" s="32" t="s">
        <v>79</v>
      </c>
      <c r="D570" s="221">
        <f t="shared" si="151"/>
        <v>2500</v>
      </c>
      <c r="E570" s="262">
        <f t="shared" si="151"/>
        <v>2500</v>
      </c>
      <c r="F570" s="262">
        <f t="shared" si="151"/>
        <v>0</v>
      </c>
      <c r="G570" s="262">
        <f t="shared" si="151"/>
        <v>2500</v>
      </c>
      <c r="H570" s="159">
        <f t="shared" si="152"/>
        <v>0</v>
      </c>
      <c r="I570" s="53">
        <f t="shared" si="153"/>
        <v>100</v>
      </c>
      <c r="J570" s="53">
        <f t="shared" si="153"/>
        <v>0</v>
      </c>
    </row>
    <row r="571" spans="1:11" ht="13.5" customHeight="1" x14ac:dyDescent="0.2">
      <c r="A571" s="157"/>
      <c r="B571" s="21">
        <v>323</v>
      </c>
      <c r="C571" s="38" t="s">
        <v>271</v>
      </c>
      <c r="D571" s="217">
        <v>2500</v>
      </c>
      <c r="E571" s="263">
        <v>2500</v>
      </c>
      <c r="F571" s="263">
        <v>0</v>
      </c>
      <c r="G571" s="263">
        <v>2500</v>
      </c>
      <c r="H571" s="159">
        <f t="shared" si="152"/>
        <v>0</v>
      </c>
      <c r="I571" s="53">
        <f>G571/D571*100</f>
        <v>100</v>
      </c>
      <c r="J571" s="53">
        <f>H571/E571*100</f>
        <v>0</v>
      </c>
    </row>
    <row r="572" spans="1:11" ht="13.5" customHeight="1" x14ac:dyDescent="0.2">
      <c r="B572" s="154">
        <v>4</v>
      </c>
      <c r="C572" s="155" t="s">
        <v>165</v>
      </c>
      <c r="D572" s="222">
        <f>D573</f>
        <v>85000</v>
      </c>
      <c r="E572" s="276">
        <f>E573</f>
        <v>85000</v>
      </c>
      <c r="F572" s="276">
        <f>F573</f>
        <v>-32000</v>
      </c>
      <c r="G572" s="276">
        <f>G573</f>
        <v>53000</v>
      </c>
      <c r="H572" s="159">
        <f t="shared" si="149"/>
        <v>-37.647058823529413</v>
      </c>
      <c r="I572" s="53">
        <f>G572/D572*100</f>
        <v>62.352941176470587</v>
      </c>
      <c r="J572" s="53">
        <f>H572/E572*100</f>
        <v>-4.4290657439446372E-2</v>
      </c>
    </row>
    <row r="573" spans="1:11" ht="13.5" customHeight="1" x14ac:dyDescent="0.2">
      <c r="B573" s="134">
        <v>42</v>
      </c>
      <c r="C573" s="135" t="s">
        <v>166</v>
      </c>
      <c r="D573" s="64">
        <f>SUM(D574,D575)</f>
        <v>85000</v>
      </c>
      <c r="E573" s="45">
        <f>SUM(E574,E575)</f>
        <v>85000</v>
      </c>
      <c r="F573" s="45">
        <f>SUM(F574,F575)</f>
        <v>-32000</v>
      </c>
      <c r="G573" s="45">
        <f>SUM(G574,G575)</f>
        <v>53000</v>
      </c>
      <c r="H573" s="26">
        <f t="shared" si="149"/>
        <v>-37.647058823529413</v>
      </c>
      <c r="I573" s="53">
        <f t="shared" ref="I573:J574" si="154">G573/D573*100</f>
        <v>62.352941176470587</v>
      </c>
      <c r="J573" s="53">
        <f t="shared" si="154"/>
        <v>-4.4290657439446372E-2</v>
      </c>
    </row>
    <row r="574" spans="1:11" ht="13.5" customHeight="1" x14ac:dyDescent="0.2">
      <c r="B574" s="23">
        <v>421</v>
      </c>
      <c r="C574" s="34" t="s">
        <v>112</v>
      </c>
      <c r="D574" s="216">
        <v>63000</v>
      </c>
      <c r="E574" s="241">
        <v>63000</v>
      </c>
      <c r="F574" s="241">
        <v>-10000</v>
      </c>
      <c r="G574" s="241">
        <v>53000</v>
      </c>
      <c r="H574" s="26">
        <f t="shared" si="149"/>
        <v>-15.873015873015872</v>
      </c>
      <c r="I574" s="53">
        <f t="shared" si="154"/>
        <v>84.126984126984127</v>
      </c>
      <c r="J574" s="53">
        <f t="shared" si="154"/>
        <v>-2.5195263290501382E-2</v>
      </c>
    </row>
    <row r="575" spans="1:11" ht="13.5" customHeight="1" x14ac:dyDescent="0.2">
      <c r="B575" s="148">
        <v>422</v>
      </c>
      <c r="C575" s="140" t="s">
        <v>197</v>
      </c>
      <c r="D575" s="216">
        <v>22000</v>
      </c>
      <c r="E575" s="241">
        <v>22000</v>
      </c>
      <c r="F575" s="241">
        <v>-22000</v>
      </c>
      <c r="G575" s="241">
        <v>0</v>
      </c>
      <c r="H575" s="159">
        <v>0</v>
      </c>
      <c r="I575" s="53">
        <f>G575/D575*100</f>
        <v>0</v>
      </c>
      <c r="J575" s="53">
        <f>H575/E575*100</f>
        <v>0</v>
      </c>
    </row>
    <row r="576" spans="1:11" ht="13.5" customHeight="1" x14ac:dyDescent="0.2">
      <c r="A576" s="504" t="s">
        <v>228</v>
      </c>
      <c r="B576" s="504"/>
      <c r="C576" s="504"/>
      <c r="D576" s="88">
        <v>0</v>
      </c>
      <c r="E576" s="242">
        <v>0</v>
      </c>
      <c r="F576" s="242">
        <v>0</v>
      </c>
      <c r="G576" s="242">
        <v>0</v>
      </c>
      <c r="H576" s="59">
        <v>0</v>
      </c>
      <c r="I576" s="53">
        <v>0</v>
      </c>
      <c r="J576" s="53">
        <v>0</v>
      </c>
    </row>
    <row r="577" spans="1:15" ht="13.5" customHeight="1" x14ac:dyDescent="0.2">
      <c r="A577" s="505" t="s">
        <v>202</v>
      </c>
      <c r="B577" s="505"/>
      <c r="C577" s="505"/>
      <c r="D577" s="81">
        <f t="shared" ref="D577:G582" si="155">D578</f>
        <v>6000</v>
      </c>
      <c r="E577" s="237">
        <f t="shared" si="155"/>
        <v>6000</v>
      </c>
      <c r="F577" s="237">
        <f t="shared" si="155"/>
        <v>0</v>
      </c>
      <c r="G577" s="237">
        <f t="shared" si="155"/>
        <v>6000</v>
      </c>
      <c r="H577" s="65">
        <v>0</v>
      </c>
      <c r="I577" s="65">
        <f t="shared" ref="I577:J580" si="156">G577/D577*100</f>
        <v>100</v>
      </c>
      <c r="J577" s="65">
        <f t="shared" si="156"/>
        <v>0</v>
      </c>
    </row>
    <row r="578" spans="1:15" ht="13.5" customHeight="1" x14ac:dyDescent="0.2">
      <c r="A578" s="506" t="s">
        <v>194</v>
      </c>
      <c r="B578" s="506"/>
      <c r="C578" s="507"/>
      <c r="D578" s="82">
        <f t="shared" si="155"/>
        <v>6000</v>
      </c>
      <c r="E578" s="238">
        <f t="shared" si="155"/>
        <v>6000</v>
      </c>
      <c r="F578" s="238">
        <f t="shared" si="155"/>
        <v>0</v>
      </c>
      <c r="G578" s="238">
        <f t="shared" si="155"/>
        <v>6000</v>
      </c>
      <c r="H578" s="16">
        <v>0</v>
      </c>
      <c r="I578" s="16">
        <f t="shared" si="156"/>
        <v>100</v>
      </c>
      <c r="J578" s="16">
        <f t="shared" si="156"/>
        <v>0</v>
      </c>
    </row>
    <row r="579" spans="1:15" ht="13.5" customHeight="1" x14ac:dyDescent="0.2">
      <c r="A579" s="508" t="s">
        <v>193</v>
      </c>
      <c r="B579" s="508"/>
      <c r="C579" s="509"/>
      <c r="D579" s="83">
        <f>D582</f>
        <v>6000</v>
      </c>
      <c r="E579" s="239">
        <f t="shared" si="155"/>
        <v>6000</v>
      </c>
      <c r="F579" s="239">
        <f t="shared" si="155"/>
        <v>0</v>
      </c>
      <c r="G579" s="239">
        <f t="shared" si="155"/>
        <v>6000</v>
      </c>
      <c r="H579" s="18">
        <v>0</v>
      </c>
      <c r="I579" s="18">
        <f t="shared" si="156"/>
        <v>100</v>
      </c>
      <c r="J579" s="18">
        <f t="shared" si="156"/>
        <v>0</v>
      </c>
    </row>
    <row r="580" spans="1:15" ht="13.5" customHeight="1" x14ac:dyDescent="0.2">
      <c r="A580" s="488" t="s">
        <v>281</v>
      </c>
      <c r="B580" s="489"/>
      <c r="C580" s="511"/>
      <c r="D580" s="84">
        <v>6000</v>
      </c>
      <c r="E580" s="240">
        <f>E582</f>
        <v>6000</v>
      </c>
      <c r="F580" s="240">
        <f>F582</f>
        <v>0</v>
      </c>
      <c r="G580" s="240">
        <f>G582</f>
        <v>6000</v>
      </c>
      <c r="H580" s="19">
        <f t="shared" ref="H580" si="157">F580/D580*100</f>
        <v>0</v>
      </c>
      <c r="I580" s="19">
        <f t="shared" si="156"/>
        <v>100</v>
      </c>
      <c r="J580" s="19">
        <f t="shared" si="156"/>
        <v>0</v>
      </c>
    </row>
    <row r="581" spans="1:15" ht="13.5" customHeight="1" x14ac:dyDescent="0.2">
      <c r="A581" s="474" t="s">
        <v>213</v>
      </c>
      <c r="B581" s="475"/>
      <c r="C581" s="476"/>
      <c r="D581" s="84">
        <v>0</v>
      </c>
      <c r="E581" s="240">
        <v>0</v>
      </c>
      <c r="F581" s="240">
        <v>0</v>
      </c>
      <c r="G581" s="240">
        <v>0</v>
      </c>
      <c r="H581" s="19">
        <v>0</v>
      </c>
      <c r="I581" s="19">
        <v>0</v>
      </c>
      <c r="J581" s="19">
        <v>0</v>
      </c>
    </row>
    <row r="582" spans="1:15" s="60" customFormat="1" ht="13.5" customHeight="1" x14ac:dyDescent="0.2">
      <c r="A582"/>
      <c r="B582" s="136">
        <v>4</v>
      </c>
      <c r="C582" s="135" t="s">
        <v>165</v>
      </c>
      <c r="D582" s="88">
        <f t="shared" si="155"/>
        <v>6000</v>
      </c>
      <c r="E582" s="242">
        <f t="shared" si="155"/>
        <v>6000</v>
      </c>
      <c r="F582" s="242">
        <f t="shared" si="155"/>
        <v>0</v>
      </c>
      <c r="G582" s="242">
        <f t="shared" si="155"/>
        <v>6000</v>
      </c>
      <c r="H582" s="26">
        <v>0</v>
      </c>
      <c r="I582" s="53">
        <f t="shared" ref="I582:J582" si="158">G582/D582*100</f>
        <v>100</v>
      </c>
      <c r="J582" s="53">
        <f t="shared" si="158"/>
        <v>0</v>
      </c>
    </row>
    <row r="583" spans="1:15" ht="18" customHeight="1" x14ac:dyDescent="0.2">
      <c r="A583" s="27"/>
      <c r="B583" s="73">
        <v>42</v>
      </c>
      <c r="C583" s="39" t="s">
        <v>166</v>
      </c>
      <c r="D583" s="64">
        <f>SUM(D584:D584)</f>
        <v>6000</v>
      </c>
      <c r="E583" s="45">
        <f>SUM(E584:E584)</f>
        <v>6000</v>
      </c>
      <c r="F583" s="45">
        <f>SUM(F584:F584)</f>
        <v>0</v>
      </c>
      <c r="G583" s="45">
        <f>SUM(G584:G584)</f>
        <v>6000</v>
      </c>
      <c r="H583" s="26">
        <v>0</v>
      </c>
      <c r="I583" s="53">
        <f>G583/D583*100</f>
        <v>100</v>
      </c>
      <c r="J583" s="53">
        <f>H583/E583*100</f>
        <v>0</v>
      </c>
    </row>
    <row r="584" spans="1:15" ht="13.5" customHeight="1" x14ac:dyDescent="0.2">
      <c r="B584" s="68">
        <v>426</v>
      </c>
      <c r="C584" s="38" t="s">
        <v>192</v>
      </c>
      <c r="D584" s="203">
        <v>6000</v>
      </c>
      <c r="E584" s="241">
        <v>6000</v>
      </c>
      <c r="F584" s="241">
        <v>0</v>
      </c>
      <c r="G584" s="241">
        <v>6000</v>
      </c>
      <c r="H584" s="26">
        <v>0</v>
      </c>
      <c r="I584" s="53">
        <f>G584/D584*100</f>
        <v>100</v>
      </c>
      <c r="J584" s="53">
        <f>H584/E584*100</f>
        <v>0</v>
      </c>
      <c r="L584" s="146"/>
      <c r="M584" s="146"/>
      <c r="N584" s="146"/>
      <c r="O584" s="146"/>
    </row>
    <row r="585" spans="1:15" ht="13.5" customHeight="1" x14ac:dyDescent="0.2">
      <c r="B585" s="106"/>
      <c r="C585" s="107"/>
      <c r="D585" s="96"/>
      <c r="E585" s="96"/>
      <c r="F585" s="277"/>
      <c r="G585" s="277"/>
      <c r="H585" s="108"/>
      <c r="I585" s="108"/>
      <c r="J585" s="108"/>
    </row>
    <row r="586" spans="1:15" ht="13.5" customHeight="1" x14ac:dyDescent="0.2">
      <c r="B586" s="106"/>
      <c r="C586" s="107"/>
      <c r="D586" s="96"/>
      <c r="E586" s="96"/>
      <c r="F586" s="277"/>
      <c r="G586" s="277"/>
      <c r="H586" s="108"/>
      <c r="I586" s="108"/>
      <c r="J586" s="108"/>
    </row>
    <row r="587" spans="1:15" ht="13.5" customHeight="1" x14ac:dyDescent="0.2">
      <c r="A587" s="635" t="s">
        <v>403</v>
      </c>
      <c r="B587" s="635"/>
      <c r="C587" s="635"/>
      <c r="D587" s="635"/>
      <c r="E587" s="635"/>
      <c r="F587" s="635"/>
      <c r="G587" s="635"/>
      <c r="H587" s="635"/>
      <c r="I587" s="635"/>
      <c r="J587" s="347"/>
    </row>
    <row r="588" spans="1:15" ht="24.75" customHeight="1" x14ac:dyDescent="0.2">
      <c r="A588" s="623" t="s">
        <v>406</v>
      </c>
      <c r="B588" s="623"/>
      <c r="C588" s="623"/>
      <c r="D588" s="623"/>
      <c r="E588" s="623"/>
      <c r="F588" s="623"/>
      <c r="G588" s="623"/>
      <c r="H588" s="623"/>
      <c r="I588" s="623"/>
      <c r="J588" s="344"/>
    </row>
    <row r="589" spans="1:15" s="27" customFormat="1" ht="13.5" customHeight="1" x14ac:dyDescent="0.2">
      <c r="A589" s="122"/>
      <c r="B589" s="623"/>
      <c r="C589" s="623"/>
      <c r="D589" s="623"/>
      <c r="E589" s="623"/>
      <c r="F589" s="623"/>
      <c r="G589" s="623"/>
      <c r="H589" s="623"/>
      <c r="I589" s="623"/>
      <c r="J589" s="344"/>
    </row>
    <row r="590" spans="1:15" ht="13.5" customHeight="1" x14ac:dyDescent="0.2">
      <c r="A590" s="634" t="s">
        <v>404</v>
      </c>
      <c r="B590" s="634"/>
      <c r="C590" s="634"/>
      <c r="D590" s="634"/>
      <c r="E590" s="634"/>
      <c r="F590" s="634"/>
      <c r="G590" s="634"/>
      <c r="H590" s="634"/>
      <c r="I590" s="634"/>
      <c r="J590" s="343"/>
      <c r="K590" s="146"/>
    </row>
    <row r="591" spans="1:15" ht="13.5" customHeight="1" x14ac:dyDescent="0.2">
      <c r="A591" s="611" t="s">
        <v>308</v>
      </c>
      <c r="B591" s="611"/>
      <c r="C591" s="611"/>
      <c r="D591" s="611"/>
      <c r="E591" s="611"/>
      <c r="F591" s="611"/>
      <c r="G591" s="611"/>
      <c r="I591" s="108"/>
      <c r="J591" s="108"/>
    </row>
    <row r="592" spans="1:15" ht="13.5" customHeight="1" x14ac:dyDescent="0.2">
      <c r="A592" s="510"/>
      <c r="B592" s="510"/>
      <c r="C592" s="510"/>
      <c r="D592"/>
      <c r="E592"/>
      <c r="I592" s="108"/>
      <c r="J592" s="108"/>
    </row>
    <row r="593" spans="1:10" ht="13.5" customHeight="1" x14ac:dyDescent="0.2">
      <c r="A593" s="124"/>
      <c r="B593" s="124"/>
      <c r="C593" s="124"/>
      <c r="D593"/>
      <c r="E593"/>
      <c r="I593" s="108"/>
      <c r="J593" s="108"/>
    </row>
    <row r="594" spans="1:10" ht="24.75" customHeight="1" x14ac:dyDescent="0.2">
      <c r="A594" s="124"/>
      <c r="B594" s="124"/>
      <c r="C594" s="124"/>
      <c r="D594"/>
      <c r="E594"/>
      <c r="I594" s="108"/>
      <c r="J594" s="108"/>
    </row>
    <row r="595" spans="1:10" ht="12" customHeight="1" x14ac:dyDescent="0.2">
      <c r="A595" s="124"/>
      <c r="B595" s="124"/>
      <c r="C595" s="124"/>
      <c r="D595"/>
      <c r="E595"/>
      <c r="I595" s="108"/>
      <c r="J595" s="108"/>
    </row>
    <row r="596" spans="1:10" ht="13.5" customHeight="1" x14ac:dyDescent="0.2">
      <c r="A596" s="636" t="s">
        <v>258</v>
      </c>
      <c r="B596" s="636"/>
      <c r="C596" s="636"/>
      <c r="D596" s="636"/>
      <c r="E596" s="636"/>
      <c r="F596" s="636"/>
      <c r="G596" s="636"/>
      <c r="H596" s="636"/>
      <c r="I596" s="636"/>
      <c r="J596" s="345"/>
    </row>
    <row r="597" spans="1:10" ht="13.5" customHeight="1" x14ac:dyDescent="0.2">
      <c r="A597" s="627" t="s">
        <v>259</v>
      </c>
      <c r="B597" s="627"/>
      <c r="C597" s="627"/>
      <c r="D597" s="627"/>
      <c r="E597" s="627"/>
      <c r="F597" s="627"/>
      <c r="G597" s="627"/>
      <c r="H597" s="627"/>
      <c r="I597" s="627"/>
      <c r="J597" s="341"/>
    </row>
    <row r="598" spans="1:10" ht="13.5" customHeight="1" x14ac:dyDescent="0.2">
      <c r="A598" s="610" t="s">
        <v>206</v>
      </c>
      <c r="B598" s="610"/>
      <c r="C598" s="610"/>
      <c r="D598" s="610"/>
      <c r="E598" s="610"/>
      <c r="F598" s="610"/>
      <c r="G598" s="610"/>
      <c r="H598" s="610"/>
      <c r="I598" s="610"/>
      <c r="J598" s="342"/>
    </row>
    <row r="599" spans="1:10" ht="13.5" customHeight="1" x14ac:dyDescent="0.2">
      <c r="A599" s="610" t="s">
        <v>306</v>
      </c>
      <c r="B599" s="610"/>
      <c r="C599" s="610"/>
      <c r="D599" s="610"/>
      <c r="E599" s="610"/>
      <c r="F599" s="610"/>
      <c r="G599" s="610"/>
      <c r="H599" s="610"/>
      <c r="I599" s="610"/>
      <c r="J599" s="342"/>
    </row>
    <row r="600" spans="1:10" ht="13.5" customHeight="1" x14ac:dyDescent="0.2">
      <c r="A600" s="126"/>
      <c r="B600" s="126"/>
      <c r="C600" s="126"/>
      <c r="D600" s="126"/>
      <c r="E600" s="126"/>
      <c r="F600" s="278"/>
      <c r="G600" s="278"/>
      <c r="H600" s="126"/>
      <c r="I600" s="126"/>
      <c r="J600" s="126"/>
    </row>
    <row r="601" spans="1:10" ht="13.5" customHeight="1" x14ac:dyDescent="0.2">
      <c r="B601" s="637" t="s">
        <v>407</v>
      </c>
      <c r="C601" s="637"/>
      <c r="D601"/>
      <c r="E601"/>
      <c r="I601" s="108"/>
      <c r="J601" s="108"/>
    </row>
    <row r="602" spans="1:10" ht="13.5" customHeight="1" x14ac:dyDescent="0.2">
      <c r="B602" s="616" t="s">
        <v>408</v>
      </c>
      <c r="C602" s="616"/>
      <c r="D602"/>
      <c r="E602"/>
      <c r="I602" s="108"/>
      <c r="J602" s="108"/>
    </row>
    <row r="603" spans="1:10" ht="13.5" customHeight="1" x14ac:dyDescent="0.2">
      <c r="B603" s="617" t="s">
        <v>409</v>
      </c>
      <c r="C603" s="617"/>
      <c r="D603"/>
      <c r="E603"/>
      <c r="I603" s="108"/>
      <c r="J603" s="108"/>
    </row>
    <row r="604" spans="1:10" ht="13.5" customHeight="1" x14ac:dyDescent="0.2">
      <c r="B604" s="125"/>
      <c r="D604"/>
      <c r="E604"/>
      <c r="I604" s="108"/>
      <c r="J604" s="108"/>
    </row>
    <row r="605" spans="1:10" ht="13.5" customHeight="1" x14ac:dyDescent="0.2">
      <c r="A605" s="566" t="s">
        <v>260</v>
      </c>
      <c r="B605" s="566"/>
      <c r="C605" s="566"/>
      <c r="D605" s="566"/>
      <c r="E605" s="566"/>
      <c r="F605" s="566"/>
      <c r="G605" s="566"/>
      <c r="H605" s="566"/>
      <c r="I605" s="566"/>
      <c r="J605" s="346"/>
    </row>
    <row r="606" spans="1:10" ht="13.5" customHeight="1" x14ac:dyDescent="0.2">
      <c r="A606" s="615" t="s">
        <v>410</v>
      </c>
      <c r="B606" s="615"/>
      <c r="C606" s="615"/>
      <c r="D606" s="615"/>
      <c r="E606" s="615"/>
      <c r="F606" s="615"/>
      <c r="G606" s="615"/>
      <c r="H606" s="615"/>
      <c r="I606" s="615"/>
      <c r="J606" s="127"/>
    </row>
    <row r="607" spans="1:10" ht="13.5" customHeight="1" x14ac:dyDescent="0.2">
      <c r="A607" s="127"/>
      <c r="B607" s="127"/>
      <c r="C607" s="127"/>
      <c r="D607" s="127"/>
      <c r="E607" s="127"/>
      <c r="F607" s="230"/>
      <c r="G607" s="230"/>
      <c r="H607" s="127"/>
      <c r="I607" s="127"/>
      <c r="J607" s="127"/>
    </row>
    <row r="608" spans="1:10" ht="13.5" customHeight="1" x14ac:dyDescent="0.2">
      <c r="A608" s="127"/>
      <c r="B608" s="127"/>
      <c r="C608" s="127"/>
      <c r="D608" s="127"/>
      <c r="E608" s="127"/>
      <c r="F608" s="230"/>
      <c r="G608" s="230"/>
      <c r="H608" s="127"/>
      <c r="I608" s="127"/>
      <c r="J608" s="127"/>
    </row>
    <row r="609" spans="1:10" ht="13.5" customHeight="1" x14ac:dyDescent="0.2">
      <c r="A609" s="127"/>
      <c r="B609" s="127"/>
      <c r="C609" s="127"/>
      <c r="D609" s="127"/>
      <c r="E609" s="127"/>
      <c r="F609" s="230"/>
      <c r="G609" s="230"/>
      <c r="H609" s="127"/>
      <c r="I609" s="127"/>
      <c r="J609" s="127"/>
    </row>
    <row r="610" spans="1:10" ht="12" customHeight="1" x14ac:dyDescent="0.2">
      <c r="A610" s="127"/>
      <c r="B610" s="127"/>
      <c r="C610" s="127"/>
      <c r="D610" s="127"/>
      <c r="E610" s="127"/>
      <c r="F610" s="230"/>
      <c r="G610" s="230"/>
      <c r="H610" s="127"/>
      <c r="I610" s="127"/>
      <c r="J610" s="127"/>
    </row>
    <row r="611" spans="1:10" ht="14.25" customHeight="1" x14ac:dyDescent="0.2">
      <c r="A611" s="127"/>
      <c r="B611" s="127"/>
      <c r="C611" s="127"/>
      <c r="D611" s="127"/>
      <c r="E611" s="127"/>
      <c r="F611" s="230"/>
      <c r="G611" s="230"/>
      <c r="H611" s="127"/>
      <c r="I611" s="127"/>
      <c r="J611" s="127"/>
    </row>
    <row r="612" spans="1:10" ht="13.5" customHeight="1" x14ac:dyDescent="0.2">
      <c r="A612" s="127"/>
      <c r="B612" s="127"/>
      <c r="C612" s="127"/>
      <c r="D612" s="127"/>
      <c r="E612" s="127"/>
      <c r="F612" s="230"/>
      <c r="G612" s="230"/>
      <c r="H612" s="127"/>
      <c r="I612" s="127"/>
      <c r="J612" s="127"/>
    </row>
    <row r="613" spans="1:10" ht="13.5" customHeight="1" x14ac:dyDescent="0.2">
      <c r="A613" s="127"/>
      <c r="B613" s="127"/>
      <c r="C613" s="127"/>
      <c r="D613" s="127"/>
      <c r="E613" s="127"/>
      <c r="F613" s="230"/>
      <c r="G613" s="230"/>
      <c r="H613" s="127"/>
      <c r="I613" s="127"/>
      <c r="J613" s="127"/>
    </row>
    <row r="614" spans="1:10" ht="12" customHeight="1" x14ac:dyDescent="0.2">
      <c r="A614" s="127"/>
      <c r="B614" s="127"/>
      <c r="C614" s="127"/>
      <c r="D614" s="127"/>
      <c r="E614" s="127"/>
      <c r="F614" s="230"/>
      <c r="G614" s="230"/>
      <c r="H614" s="127"/>
      <c r="I614" s="127"/>
      <c r="J614" s="127"/>
    </row>
    <row r="615" spans="1:10" ht="12" customHeight="1" x14ac:dyDescent="0.2">
      <c r="A615" s="127"/>
      <c r="B615" s="127"/>
      <c r="C615" s="127"/>
      <c r="D615" s="127"/>
      <c r="E615" s="127"/>
      <c r="F615" s="230"/>
      <c r="G615" s="230"/>
      <c r="H615" s="127"/>
      <c r="I615" s="127"/>
      <c r="J615" s="127"/>
    </row>
    <row r="616" spans="1:10" ht="12" customHeight="1" x14ac:dyDescent="0.2">
      <c r="A616" s="127"/>
      <c r="B616" s="127"/>
      <c r="C616" s="127"/>
      <c r="D616" s="127"/>
      <c r="E616" s="127"/>
      <c r="F616" s="230"/>
      <c r="G616" s="230"/>
      <c r="H616" s="127"/>
      <c r="I616" s="127"/>
      <c r="J616" s="127"/>
    </row>
    <row r="617" spans="1:10" ht="12" customHeight="1" x14ac:dyDescent="0.2">
      <c r="A617" s="127"/>
      <c r="B617" s="127"/>
      <c r="C617" s="127"/>
      <c r="D617" s="127"/>
      <c r="E617" s="127"/>
      <c r="F617" s="230"/>
      <c r="G617" s="230"/>
      <c r="H617" s="127"/>
      <c r="I617" s="127"/>
      <c r="J617" s="127"/>
    </row>
    <row r="618" spans="1:10" ht="12" customHeight="1" x14ac:dyDescent="0.2">
      <c r="A618" s="127"/>
      <c r="B618" s="127"/>
      <c r="C618" s="127"/>
      <c r="D618" s="127"/>
      <c r="E618" s="127"/>
      <c r="F618" s="230"/>
      <c r="G618" s="230"/>
      <c r="H618" s="127"/>
      <c r="I618" s="127"/>
      <c r="J618" s="127"/>
    </row>
    <row r="619" spans="1:10" ht="12" customHeight="1" x14ac:dyDescent="0.2">
      <c r="A619" s="127"/>
      <c r="B619" s="127"/>
      <c r="C619" s="127"/>
      <c r="D619" s="127"/>
      <c r="E619" s="127"/>
      <c r="F619" s="230"/>
      <c r="G619" s="230"/>
      <c r="H619" s="127"/>
      <c r="I619" s="127"/>
      <c r="J619" s="127"/>
    </row>
    <row r="620" spans="1:10" ht="12" customHeight="1" x14ac:dyDescent="0.2">
      <c r="A620" s="127"/>
      <c r="B620" s="127"/>
      <c r="C620" s="127"/>
      <c r="D620" s="127"/>
      <c r="E620" s="127"/>
      <c r="F620" s="230"/>
      <c r="G620" s="230"/>
      <c r="H620" s="127"/>
      <c r="I620" s="127"/>
      <c r="J620" s="127"/>
    </row>
    <row r="621" spans="1:10" ht="12" customHeight="1" x14ac:dyDescent="0.2">
      <c r="A621" s="127"/>
      <c r="B621" s="127"/>
      <c r="C621" s="127"/>
      <c r="D621" s="127"/>
      <c r="E621" s="127"/>
      <c r="F621" s="230"/>
      <c r="G621" s="230"/>
      <c r="H621" s="127"/>
      <c r="I621" s="127"/>
      <c r="J621" s="127"/>
    </row>
    <row r="622" spans="1:10" ht="12" customHeight="1" x14ac:dyDescent="0.2">
      <c r="A622" s="127"/>
      <c r="B622" s="127"/>
      <c r="C622" s="127"/>
      <c r="D622" s="127"/>
      <c r="E622" s="127"/>
      <c r="F622" s="230"/>
      <c r="G622" s="230"/>
      <c r="H622" s="127"/>
      <c r="I622" s="127"/>
      <c r="J622" s="127"/>
    </row>
    <row r="623" spans="1:10" ht="12" customHeight="1" x14ac:dyDescent="0.2">
      <c r="A623" s="127"/>
      <c r="B623" s="127"/>
      <c r="C623" s="127"/>
      <c r="D623" s="127"/>
      <c r="E623" s="127"/>
      <c r="F623" s="230"/>
      <c r="G623" s="230"/>
      <c r="H623" s="127"/>
      <c r="I623" s="127"/>
      <c r="J623" s="127"/>
    </row>
    <row r="624" spans="1:10" ht="12" customHeight="1" x14ac:dyDescent="0.2">
      <c r="A624" s="127"/>
      <c r="B624" s="127"/>
      <c r="C624" s="127"/>
      <c r="D624" s="127"/>
      <c r="E624" s="127"/>
      <c r="F624" s="230"/>
      <c r="G624" s="230"/>
      <c r="H624" s="127"/>
      <c r="I624" s="127"/>
      <c r="J624" s="127"/>
    </row>
    <row r="625" spans="1:10" ht="12" customHeight="1" x14ac:dyDescent="0.2">
      <c r="A625" s="127"/>
      <c r="B625" s="127"/>
      <c r="C625" s="127"/>
      <c r="D625" s="127"/>
      <c r="E625" s="127"/>
      <c r="F625" s="230"/>
      <c r="G625" s="230"/>
      <c r="H625" s="127"/>
      <c r="I625" s="127"/>
      <c r="J625" s="127"/>
    </row>
    <row r="626" spans="1:10" ht="12" customHeight="1" x14ac:dyDescent="0.2">
      <c r="A626" s="127"/>
      <c r="B626" s="127"/>
      <c r="C626" s="127"/>
      <c r="D626" s="127"/>
      <c r="E626" s="127"/>
      <c r="F626" s="230"/>
      <c r="G626" s="230"/>
      <c r="H626" s="127"/>
      <c r="I626" s="127"/>
      <c r="J626" s="127"/>
    </row>
    <row r="627" spans="1:10" ht="12" customHeight="1" x14ac:dyDescent="0.2">
      <c r="A627" s="127"/>
      <c r="B627" s="127"/>
      <c r="C627" s="127"/>
      <c r="D627" s="127"/>
      <c r="E627" s="127"/>
      <c r="F627" s="230"/>
      <c r="G627" s="230"/>
      <c r="H627" s="127"/>
      <c r="I627" s="127"/>
      <c r="J627" s="127"/>
    </row>
    <row r="628" spans="1:10" ht="12" customHeight="1" x14ac:dyDescent="0.2">
      <c r="A628" s="127"/>
      <c r="B628" s="127"/>
      <c r="C628" s="127"/>
      <c r="D628" s="127"/>
      <c r="E628" s="127"/>
      <c r="F628" s="230"/>
      <c r="G628" s="230"/>
      <c r="H628" s="127"/>
      <c r="I628" s="127"/>
      <c r="J628" s="127"/>
    </row>
    <row r="629" spans="1:10" ht="12" customHeight="1" x14ac:dyDescent="0.2">
      <c r="A629" s="127"/>
      <c r="B629" s="127"/>
      <c r="C629" s="127"/>
      <c r="D629" s="127"/>
      <c r="E629" s="127"/>
      <c r="F629" s="230"/>
      <c r="G629" s="230"/>
      <c r="H629" s="127"/>
      <c r="I629" s="127"/>
      <c r="J629" s="127"/>
    </row>
    <row r="630" spans="1:10" ht="12" customHeight="1" x14ac:dyDescent="0.2">
      <c r="A630" s="127"/>
      <c r="B630" s="463" t="s">
        <v>364</v>
      </c>
      <c r="C630" s="463"/>
      <c r="D630" s="102"/>
      <c r="E630" s="102" t="s">
        <v>391</v>
      </c>
      <c r="F630" s="103"/>
      <c r="G630" s="230"/>
      <c r="H630" s="127"/>
      <c r="I630" s="127"/>
      <c r="J630" s="127"/>
    </row>
    <row r="631" spans="1:10" ht="12" customHeight="1" x14ac:dyDescent="0.2">
      <c r="A631" s="127"/>
      <c r="B631" s="621" t="s">
        <v>365</v>
      </c>
      <c r="C631" s="621"/>
      <c r="D631" s="384">
        <v>0</v>
      </c>
      <c r="E631" s="384">
        <f>SUM(G13,G21,G30,G40,G67,G75,G83,G91,G99,G116,G139,G148,G157,G168,G175,G183,G192,G200,G207,G214,G220,G231,G245,G256,G291,G305,G363,G371,G382,G398,G405,G411,G428,G436,G443,G452,G458,G465,G475,G484,G493,G514,G520,G532,G542,G549,G556,G581)</f>
        <v>142995</v>
      </c>
      <c r="F631" s="384">
        <v>0</v>
      </c>
      <c r="G631" s="230"/>
      <c r="H631" s="127"/>
      <c r="I631" s="127"/>
      <c r="J631" s="127"/>
    </row>
    <row r="632" spans="1:10" ht="12" customHeight="1" x14ac:dyDescent="0.2">
      <c r="A632" s="127"/>
      <c r="B632" s="383" t="s">
        <v>366</v>
      </c>
      <c r="C632" s="383"/>
      <c r="D632" s="384">
        <f>SUM(D633,D634,D635,D636,D637)</f>
        <v>0</v>
      </c>
      <c r="E632" s="384">
        <f>SUM(E633,E634,E635,E636,E637)</f>
        <v>287500</v>
      </c>
      <c r="F632" s="384">
        <f>SUM(F633,F634,F635,F636,F637)</f>
        <v>-25</v>
      </c>
      <c r="G632" s="230"/>
      <c r="H632" s="127"/>
      <c r="I632" s="127"/>
      <c r="J632" s="127"/>
    </row>
    <row r="633" spans="1:10" ht="12" customHeight="1" x14ac:dyDescent="0.2">
      <c r="A633" s="127"/>
      <c r="B633" s="383"/>
      <c r="C633" s="385" t="s">
        <v>367</v>
      </c>
      <c r="D633" s="386">
        <v>0</v>
      </c>
      <c r="E633" s="386">
        <f>SUM(G42)</f>
        <v>32100</v>
      </c>
      <c r="F633" s="386">
        <f>H25</f>
        <v>0</v>
      </c>
      <c r="G633" s="230"/>
      <c r="H633" s="127"/>
      <c r="I633" s="127"/>
      <c r="J633" s="127"/>
    </row>
    <row r="634" spans="1:10" ht="12" customHeight="1" x14ac:dyDescent="0.2">
      <c r="B634" s="383"/>
      <c r="C634" s="385" t="s">
        <v>395</v>
      </c>
      <c r="D634" s="386">
        <v>0</v>
      </c>
      <c r="E634" s="386">
        <f>SUM(G328,G336,G346,G355)</f>
        <v>253000</v>
      </c>
      <c r="F634" s="386">
        <f>SUM(H321,H329,H339,H349)</f>
        <v>-25</v>
      </c>
      <c r="G634" s="230"/>
      <c r="H634" s="127"/>
      <c r="I634" s="127"/>
      <c r="J634" s="127"/>
    </row>
    <row r="635" spans="1:10" ht="12" customHeight="1" x14ac:dyDescent="0.2">
      <c r="B635" s="383"/>
      <c r="C635" s="385" t="s">
        <v>368</v>
      </c>
      <c r="D635" s="386">
        <v>0</v>
      </c>
      <c r="E635" s="386">
        <f>SUM(G15,G68,G126)</f>
        <v>0</v>
      </c>
      <c r="F635" s="386">
        <v>0</v>
      </c>
      <c r="G635" s="230"/>
      <c r="H635" s="127"/>
      <c r="I635" s="127"/>
      <c r="J635" s="127"/>
    </row>
    <row r="636" spans="1:10" ht="12" customHeight="1" x14ac:dyDescent="0.2">
      <c r="B636" s="383"/>
      <c r="C636" s="385" t="s">
        <v>286</v>
      </c>
      <c r="D636" s="386">
        <v>0</v>
      </c>
      <c r="E636" s="386">
        <f>SUM(G275)</f>
        <v>400</v>
      </c>
      <c r="F636" s="386">
        <v>0</v>
      </c>
      <c r="G636" s="230"/>
      <c r="H636" s="127"/>
      <c r="I636" s="127"/>
      <c r="J636" s="127"/>
    </row>
    <row r="637" spans="1:10" ht="12" customHeight="1" x14ac:dyDescent="0.2">
      <c r="B637" s="383"/>
      <c r="C637" s="385" t="s">
        <v>369</v>
      </c>
      <c r="D637" s="386">
        <v>0</v>
      </c>
      <c r="E637" s="386">
        <f>SUM(G274)</f>
        <v>2000</v>
      </c>
      <c r="F637" s="386">
        <v>0</v>
      </c>
      <c r="G637" s="230"/>
      <c r="H637" s="127"/>
      <c r="I637" s="127"/>
      <c r="J637" s="127"/>
    </row>
    <row r="638" spans="1:10" ht="12" customHeight="1" x14ac:dyDescent="0.2">
      <c r="B638" s="621" t="s">
        <v>370</v>
      </c>
      <c r="C638" s="621"/>
      <c r="D638" s="384">
        <f>SUM(D639,D640,D641,D642,D643,D644,D645,D646,D647)</f>
        <v>0</v>
      </c>
      <c r="E638" s="384">
        <f>SUM(E639,E640,E641,E642,E643,E644,E645,E646,E647)</f>
        <v>166700</v>
      </c>
      <c r="F638" s="384">
        <f>SUM(F639,F640,F641,F642,F643,F644,F645,F646,F647)</f>
        <v>0</v>
      </c>
      <c r="G638" s="230"/>
      <c r="H638" s="127"/>
      <c r="I638" s="127"/>
      <c r="J638" s="127"/>
    </row>
    <row r="639" spans="1:10" ht="12" customHeight="1" x14ac:dyDescent="0.2">
      <c r="B639" s="383"/>
      <c r="C639" s="385" t="s">
        <v>371</v>
      </c>
      <c r="D639" s="386">
        <v>0</v>
      </c>
      <c r="E639" s="386">
        <f>G258</f>
        <v>65000</v>
      </c>
      <c r="F639" s="386">
        <v>0</v>
      </c>
      <c r="G639" s="230"/>
      <c r="H639" s="127"/>
      <c r="I639" s="127"/>
      <c r="J639" s="127"/>
    </row>
    <row r="640" spans="1:10" ht="12" customHeight="1" x14ac:dyDescent="0.2">
      <c r="B640" s="383"/>
      <c r="C640" s="385" t="s">
        <v>372</v>
      </c>
      <c r="D640" s="387">
        <v>0</v>
      </c>
      <c r="E640" s="387">
        <f>SUM(G191,G230,G259)</f>
        <v>400</v>
      </c>
      <c r="F640" s="387">
        <v>0</v>
      </c>
      <c r="G640" s="230"/>
      <c r="H640" s="127"/>
      <c r="I640" s="127"/>
      <c r="J640" s="127"/>
    </row>
    <row r="641" spans="2:13" ht="12" customHeight="1" x14ac:dyDescent="0.2">
      <c r="B641" s="383"/>
      <c r="C641" s="385" t="s">
        <v>373</v>
      </c>
      <c r="D641" s="386">
        <v>0</v>
      </c>
      <c r="E641" s="386">
        <f>G260</f>
        <v>500</v>
      </c>
      <c r="F641" s="386">
        <v>0</v>
      </c>
      <c r="G641" s="230"/>
      <c r="H641" s="127"/>
      <c r="I641" s="127"/>
      <c r="J641" s="127"/>
    </row>
    <row r="642" spans="2:13" ht="12" customHeight="1" x14ac:dyDescent="0.2">
      <c r="B642" s="383"/>
      <c r="C642" s="385" t="s">
        <v>374</v>
      </c>
      <c r="D642" s="386">
        <v>0</v>
      </c>
      <c r="E642" s="386">
        <f>SUM(G161)</f>
        <v>14600</v>
      </c>
      <c r="F642" s="386">
        <v>0</v>
      </c>
      <c r="G642" s="230"/>
      <c r="H642" s="127"/>
      <c r="I642" s="127"/>
      <c r="J642" s="127"/>
    </row>
    <row r="643" spans="2:13" ht="12" customHeight="1" x14ac:dyDescent="0.2">
      <c r="B643" s="383"/>
      <c r="C643" s="385" t="s">
        <v>375</v>
      </c>
      <c r="D643" s="386">
        <v>0</v>
      </c>
      <c r="E643" s="386">
        <f>SUM(G324,G334,G344,G353)</f>
        <v>80850</v>
      </c>
      <c r="F643" s="386">
        <v>0</v>
      </c>
      <c r="G643" s="230"/>
      <c r="H643" s="127"/>
      <c r="I643" s="127"/>
      <c r="J643" s="127"/>
    </row>
    <row r="644" spans="2:13" ht="12" customHeight="1" x14ac:dyDescent="0.2">
      <c r="B644" s="383"/>
      <c r="C644" s="385" t="s">
        <v>376</v>
      </c>
      <c r="D644" s="386">
        <v>0</v>
      </c>
      <c r="E644" s="386">
        <v>0</v>
      </c>
      <c r="F644" s="386">
        <v>0</v>
      </c>
      <c r="G644" s="230"/>
      <c r="H644" s="127"/>
      <c r="I644" s="127"/>
      <c r="J644" s="127"/>
    </row>
    <row r="645" spans="2:13" ht="12" customHeight="1" x14ac:dyDescent="0.2">
      <c r="B645" s="383"/>
      <c r="C645" s="385" t="s">
        <v>377</v>
      </c>
      <c r="D645" s="386">
        <v>0</v>
      </c>
      <c r="E645" s="386">
        <f>SUM(G325,G347)</f>
        <v>5000</v>
      </c>
      <c r="F645" s="386">
        <v>0</v>
      </c>
    </row>
    <row r="646" spans="2:13" ht="12" customHeight="1" x14ac:dyDescent="0.2">
      <c r="B646" s="383"/>
      <c r="C646" s="385" t="s">
        <v>378</v>
      </c>
      <c r="D646" s="386">
        <v>0</v>
      </c>
      <c r="E646" s="386">
        <f>G326</f>
        <v>150</v>
      </c>
      <c r="F646" s="386">
        <v>0</v>
      </c>
    </row>
    <row r="647" spans="2:13" ht="12" customHeight="1" x14ac:dyDescent="0.2">
      <c r="B647" s="383"/>
      <c r="C647" s="385" t="s">
        <v>379</v>
      </c>
      <c r="D647" s="386">
        <v>0</v>
      </c>
      <c r="E647" s="386">
        <f>G221</f>
        <v>200</v>
      </c>
      <c r="F647" s="386">
        <v>0</v>
      </c>
    </row>
    <row r="648" spans="2:13" ht="12" customHeight="1" x14ac:dyDescent="0.2">
      <c r="B648" s="621" t="s">
        <v>380</v>
      </c>
      <c r="C648" s="621"/>
      <c r="D648" s="384">
        <f>SUM(D649,D650,D651,D652,D653,D654,D655)</f>
        <v>0</v>
      </c>
      <c r="E648" s="384">
        <f>SUM(E649,E650,E651,E652,E653,E654,E655)</f>
        <v>377008</v>
      </c>
      <c r="F648" s="384">
        <f>SUM(F649,F650,F651,F652,F653,F654,F655)</f>
        <v>0</v>
      </c>
    </row>
    <row r="649" spans="2:13" ht="12" customHeight="1" x14ac:dyDescent="0.2">
      <c r="B649" s="383"/>
      <c r="C649" s="385" t="s">
        <v>381</v>
      </c>
      <c r="D649" s="386">
        <v>0</v>
      </c>
      <c r="E649" s="386">
        <f>G102</f>
        <v>9080</v>
      </c>
      <c r="F649" s="386">
        <f>H85</f>
        <v>0</v>
      </c>
    </row>
    <row r="650" spans="2:13" ht="13.5" customHeight="1" x14ac:dyDescent="0.2">
      <c r="B650" s="383"/>
      <c r="C650" s="385" t="s">
        <v>382</v>
      </c>
      <c r="D650" s="386">
        <v>0</v>
      </c>
      <c r="E650" s="386">
        <f>SUM(G128,G228,G257,G290,G306,G380,G419,G566)</f>
        <v>159500</v>
      </c>
      <c r="F650" s="386">
        <v>0</v>
      </c>
    </row>
    <row r="651" spans="2:13" ht="15" customHeight="1" x14ac:dyDescent="0.2">
      <c r="B651" s="383"/>
      <c r="C651" s="385" t="s">
        <v>383</v>
      </c>
      <c r="D651" s="386">
        <f>F521</f>
        <v>0</v>
      </c>
      <c r="E651" s="386">
        <v>0</v>
      </c>
      <c r="F651" s="386">
        <v>0</v>
      </c>
    </row>
    <row r="652" spans="2:13" ht="11.45" customHeight="1" x14ac:dyDescent="0.2">
      <c r="B652" s="383"/>
      <c r="C652" s="385" t="s">
        <v>384</v>
      </c>
      <c r="D652" s="386">
        <v>0</v>
      </c>
      <c r="E652" s="386">
        <f>SUM(G41,G125,G147,G160,G184,G229,G262,G292,G369,G381,G399,G420,G437,G446,G459,G476,G501,G507,G521,G534,G543,G550,G557,G565,G580)</f>
        <v>190012</v>
      </c>
      <c r="F652" s="386">
        <v>0</v>
      </c>
    </row>
    <row r="653" spans="2:13" ht="11.45" customHeight="1" x14ac:dyDescent="0.2">
      <c r="B653" s="383"/>
      <c r="C653" s="385" t="s">
        <v>385</v>
      </c>
      <c r="D653" s="387">
        <f>F364</f>
        <v>0</v>
      </c>
      <c r="E653" s="387">
        <v>0</v>
      </c>
      <c r="F653" s="387">
        <v>0</v>
      </c>
    </row>
    <row r="654" spans="2:13" ht="11.45" customHeight="1" x14ac:dyDescent="0.2">
      <c r="B654" s="383"/>
      <c r="C654" s="385" t="s">
        <v>277</v>
      </c>
      <c r="D654" s="388">
        <v>0</v>
      </c>
      <c r="E654" s="388">
        <f>G307</f>
        <v>18416</v>
      </c>
      <c r="F654" s="388">
        <v>0</v>
      </c>
      <c r="L654" s="202"/>
      <c r="M654" s="33"/>
    </row>
    <row r="655" spans="2:13" ht="11.45" customHeight="1" x14ac:dyDescent="0.2">
      <c r="B655" s="383"/>
      <c r="C655" s="385" t="s">
        <v>278</v>
      </c>
      <c r="D655" s="388">
        <v>0</v>
      </c>
      <c r="E655" s="388">
        <f>G308</f>
        <v>0</v>
      </c>
      <c r="F655" s="388">
        <v>0</v>
      </c>
      <c r="L655" s="202"/>
      <c r="M655" s="33"/>
    </row>
    <row r="656" spans="2:13" ht="11.45" customHeight="1" x14ac:dyDescent="0.2">
      <c r="B656" s="621" t="s">
        <v>386</v>
      </c>
      <c r="C656" s="621"/>
      <c r="D656" s="388">
        <v>0</v>
      </c>
      <c r="E656" s="388">
        <v>0</v>
      </c>
      <c r="F656" s="388">
        <v>0</v>
      </c>
      <c r="L656" s="202"/>
      <c r="M656" s="33"/>
    </row>
    <row r="657" spans="2:20" ht="11.45" customHeight="1" x14ac:dyDescent="0.2">
      <c r="B657" s="621" t="s">
        <v>387</v>
      </c>
      <c r="C657" s="621"/>
      <c r="D657" s="389"/>
      <c r="E657" s="389"/>
      <c r="F657" s="389"/>
      <c r="L657" s="202"/>
      <c r="M657" s="33"/>
      <c r="O657" s="212"/>
      <c r="P657" s="33"/>
      <c r="S657" s="212"/>
      <c r="T657" s="33"/>
    </row>
    <row r="658" spans="2:20" ht="11.45" customHeight="1" x14ac:dyDescent="0.2">
      <c r="B658" s="621" t="s">
        <v>388</v>
      </c>
      <c r="C658" s="621"/>
      <c r="D658" s="389"/>
      <c r="E658" s="389"/>
      <c r="F658" s="389"/>
      <c r="L658" s="202"/>
      <c r="M658" s="33"/>
      <c r="S658" s="212"/>
      <c r="T658" s="33"/>
    </row>
    <row r="659" spans="2:20" ht="11.45" customHeight="1" x14ac:dyDescent="0.2">
      <c r="B659" s="628" t="s">
        <v>389</v>
      </c>
      <c r="C659" s="628"/>
      <c r="D659" s="389"/>
      <c r="E659" s="389">
        <f>E660</f>
        <v>983102.2</v>
      </c>
      <c r="F659" s="389"/>
      <c r="L659" s="202"/>
      <c r="M659" s="33"/>
      <c r="S659" s="212"/>
      <c r="T659" s="33"/>
    </row>
    <row r="660" spans="2:20" ht="11.45" customHeight="1" x14ac:dyDescent="0.2">
      <c r="B660" s="390"/>
      <c r="C660" s="391" t="s">
        <v>256</v>
      </c>
      <c r="D660" s="392">
        <v>0</v>
      </c>
      <c r="E660" s="392">
        <f>SUM(G14,G44,G69,G77,G85,G93,G101,G118,G127,G141,G149,G159,G233,G247,G263,G276,G310,G384,G413,G445,G485,G508,G568)</f>
        <v>983102.2</v>
      </c>
      <c r="F660" s="389">
        <v>0</v>
      </c>
      <c r="L660" s="202"/>
      <c r="O660" s="212"/>
      <c r="P660" s="33"/>
      <c r="S660" s="212"/>
      <c r="T660" s="33"/>
    </row>
    <row r="661" spans="2:20" ht="12.75" customHeight="1" x14ac:dyDescent="0.2">
      <c r="B661" s="629" t="s">
        <v>390</v>
      </c>
      <c r="C661" s="629"/>
      <c r="D661" s="389">
        <f>SUM(D631,D632,D638,D648,D659)</f>
        <v>0</v>
      </c>
      <c r="E661" s="389">
        <f>SUM(E631,E632,E638,E648,E659)</f>
        <v>1957305.2</v>
      </c>
      <c r="F661" s="389">
        <f>SUM(F631,F632,F638,F648,F659)</f>
        <v>-25</v>
      </c>
      <c r="L661" s="202"/>
      <c r="M661" s="33"/>
      <c r="O661" s="212"/>
      <c r="P661" s="33"/>
      <c r="S661" s="212"/>
      <c r="T661" s="33"/>
    </row>
    <row r="662" spans="2:20" ht="11.45" customHeight="1" x14ac:dyDescent="0.2">
      <c r="B662" s="328"/>
      <c r="C662" s="33"/>
      <c r="D662" s="330"/>
      <c r="E662" s="330"/>
      <c r="F662" s="212"/>
      <c r="L662" s="202"/>
      <c r="M662" s="33"/>
      <c r="O662" s="212"/>
      <c r="P662" s="33"/>
      <c r="S662" s="212"/>
      <c r="T662" s="33"/>
    </row>
    <row r="663" spans="2:20" ht="11.45" customHeight="1" x14ac:dyDescent="0.2">
      <c r="B663" s="561"/>
      <c r="C663" s="561"/>
      <c r="D663" s="329"/>
      <c r="E663" s="329"/>
      <c r="F663" s="212"/>
      <c r="L663" s="114"/>
      <c r="M663" s="298"/>
      <c r="N663" s="298"/>
      <c r="O663" s="212"/>
      <c r="P663" s="33"/>
      <c r="S663" s="212"/>
      <c r="T663" s="33"/>
    </row>
    <row r="664" spans="2:20" ht="11.45" customHeight="1" x14ac:dyDescent="0.2">
      <c r="B664" s="328"/>
      <c r="C664" s="33"/>
      <c r="D664" s="330"/>
      <c r="E664" s="330"/>
      <c r="F664" s="212"/>
      <c r="L664" s="202"/>
      <c r="M664" s="421"/>
      <c r="N664" s="409"/>
      <c r="O664" s="409"/>
      <c r="P664" s="33"/>
      <c r="S664" s="212"/>
      <c r="T664" s="33"/>
    </row>
    <row r="665" spans="2:20" ht="11.45" customHeight="1" x14ac:dyDescent="0.2">
      <c r="B665" s="328"/>
      <c r="C665" s="33"/>
      <c r="D665" s="330"/>
      <c r="E665" s="330"/>
      <c r="F665" s="209"/>
      <c r="L665" s="212"/>
      <c r="M665" s="298"/>
      <c r="N665" s="299"/>
      <c r="O665" s="212"/>
      <c r="P665" s="33"/>
      <c r="S665" s="212"/>
      <c r="T665" s="33"/>
    </row>
    <row r="666" spans="2:20" ht="12" customHeight="1" x14ac:dyDescent="0.2">
      <c r="B666" s="328"/>
      <c r="C666" s="33"/>
      <c r="D666" s="330"/>
      <c r="E666" s="330"/>
      <c r="F666" s="209"/>
      <c r="L666" s="202"/>
      <c r="M666" s="33"/>
      <c r="O666" s="212"/>
      <c r="P666" s="33"/>
      <c r="S666" s="280"/>
      <c r="T666" s="33"/>
    </row>
    <row r="667" spans="2:20" ht="12.75" customHeight="1" x14ac:dyDescent="0.2">
      <c r="B667" s="328"/>
      <c r="C667" s="33"/>
      <c r="D667" s="330"/>
      <c r="E667" s="330"/>
      <c r="F667" s="209"/>
      <c r="L667" s="202"/>
      <c r="M667" s="33"/>
      <c r="O667" s="212"/>
      <c r="P667" s="33"/>
      <c r="S667" s="212"/>
      <c r="T667" s="33"/>
    </row>
    <row r="668" spans="2:20" ht="12.75" customHeight="1" x14ac:dyDescent="0.2">
      <c r="B668" s="328"/>
      <c r="C668" s="33"/>
      <c r="D668" s="202"/>
      <c r="E668" s="202"/>
      <c r="F668" s="212"/>
      <c r="L668" s="202"/>
      <c r="M668" s="33"/>
      <c r="O668" s="212"/>
      <c r="P668" s="33"/>
      <c r="S668" s="212"/>
      <c r="T668" s="33"/>
    </row>
    <row r="669" spans="2:20" ht="13.5" customHeight="1" x14ac:dyDescent="0.2">
      <c r="B669" s="328"/>
      <c r="C669" s="33"/>
      <c r="D669" s="331"/>
      <c r="E669" s="331"/>
      <c r="F669" s="281"/>
      <c r="L669" s="212"/>
      <c r="M669" s="298"/>
      <c r="N669" s="299"/>
      <c r="O669" s="299"/>
      <c r="S669" s="212"/>
      <c r="T669" s="33"/>
    </row>
    <row r="670" spans="2:20" ht="11.45" customHeight="1" x14ac:dyDescent="0.2">
      <c r="B670" s="328"/>
      <c r="C670" s="33"/>
      <c r="D670" s="331"/>
      <c r="E670" s="331"/>
      <c r="F670" s="212"/>
      <c r="L670" s="212"/>
      <c r="M670" s="298"/>
      <c r="N670" s="299"/>
      <c r="O670" s="299"/>
      <c r="S670" s="212"/>
      <c r="T670" s="33"/>
    </row>
    <row r="671" spans="2:20" ht="11.45" customHeight="1" x14ac:dyDescent="0.2">
      <c r="B671" s="561"/>
      <c r="C671" s="561"/>
      <c r="D671" s="114"/>
      <c r="E671" s="114"/>
      <c r="L671" s="209"/>
      <c r="M671" s="409"/>
      <c r="N671" s="409"/>
      <c r="O671" s="409"/>
      <c r="S671" s="212"/>
      <c r="T671" s="33"/>
    </row>
    <row r="672" spans="2:20" ht="11.45" customHeight="1" x14ac:dyDescent="0.2">
      <c r="B672" s="561"/>
      <c r="C672" s="561"/>
      <c r="D672" s="332"/>
      <c r="E672" s="332"/>
      <c r="L672" s="209"/>
      <c r="M672" s="409"/>
      <c r="N672" s="409"/>
      <c r="O672" s="409"/>
      <c r="S672" s="212"/>
      <c r="T672" s="33"/>
    </row>
    <row r="673" spans="2:20" ht="12.75" customHeight="1" x14ac:dyDescent="0.2">
      <c r="B673" s="561"/>
      <c r="C673" s="561"/>
      <c r="L673" s="209"/>
      <c r="S673" s="209"/>
      <c r="T673" s="33"/>
    </row>
    <row r="674" spans="2:20" ht="12" customHeight="1" x14ac:dyDescent="0.2">
      <c r="B674" s="499"/>
      <c r="C674" s="499"/>
      <c r="D674" s="334"/>
      <c r="E674" s="334"/>
      <c r="L674" s="209"/>
      <c r="S674" s="209"/>
      <c r="T674" s="33"/>
    </row>
    <row r="675" spans="2:20" ht="11.45" customHeight="1" x14ac:dyDescent="0.2">
      <c r="B675" s="333"/>
      <c r="C675" s="335"/>
      <c r="D675" s="334"/>
      <c r="E675" s="334"/>
      <c r="S675" s="209"/>
      <c r="T675" s="33"/>
    </row>
    <row r="676" spans="2:20" ht="11.45" customHeight="1" x14ac:dyDescent="0.2">
      <c r="B676" s="560"/>
      <c r="C676" s="560"/>
      <c r="D676" s="332"/>
      <c r="E676" s="332"/>
      <c r="L676" s="212"/>
      <c r="M676" s="409"/>
      <c r="N676" s="409"/>
      <c r="O676" s="409"/>
      <c r="S676" s="212"/>
      <c r="T676" s="33"/>
    </row>
    <row r="677" spans="2:20" ht="11.45" customHeight="1" x14ac:dyDescent="0.2">
      <c r="S677" s="281"/>
      <c r="T677" s="33"/>
    </row>
    <row r="678" spans="2:20" ht="11.45" customHeight="1" x14ac:dyDescent="0.2">
      <c r="S678" s="212"/>
      <c r="T678" s="33"/>
    </row>
    <row r="679" spans="2:20" ht="11.45" customHeight="1" x14ac:dyDescent="0.2"/>
  </sheetData>
  <mergeCells count="356">
    <mergeCell ref="O292:Q294"/>
    <mergeCell ref="A485:C485"/>
    <mergeCell ref="A534:C534"/>
    <mergeCell ref="A533:C533"/>
    <mergeCell ref="A362:C362"/>
    <mergeCell ref="A432:C432"/>
    <mergeCell ref="A363:C363"/>
    <mergeCell ref="A367:C367"/>
    <mergeCell ref="A451:C451"/>
    <mergeCell ref="A452:C452"/>
    <mergeCell ref="A501:C501"/>
    <mergeCell ref="A530:C530"/>
    <mergeCell ref="A450:C450"/>
    <mergeCell ref="A421:C421"/>
    <mergeCell ref="A419:C419"/>
    <mergeCell ref="A420:C420"/>
    <mergeCell ref="A507:C507"/>
    <mergeCell ref="A514:C514"/>
    <mergeCell ref="A518:C518"/>
    <mergeCell ref="A405:C405"/>
    <mergeCell ref="A412:C412"/>
    <mergeCell ref="A531:C531"/>
    <mergeCell ref="A308:C308"/>
    <mergeCell ref="A307:C307"/>
    <mergeCell ref="A145:C145"/>
    <mergeCell ref="A146:C146"/>
    <mergeCell ref="A147:C147"/>
    <mergeCell ref="A148:C148"/>
    <mergeCell ref="A149:C149"/>
    <mergeCell ref="A159:C159"/>
    <mergeCell ref="A445:C445"/>
    <mergeCell ref="A262:C262"/>
    <mergeCell ref="A309:C309"/>
    <mergeCell ref="A404:C404"/>
    <mergeCell ref="A369:C369"/>
    <mergeCell ref="A378:C378"/>
    <mergeCell ref="A379:C379"/>
    <mergeCell ref="A380:C380"/>
    <mergeCell ref="A382:C382"/>
    <mergeCell ref="A395:C395"/>
    <mergeCell ref="A396:C396"/>
    <mergeCell ref="A397:C397"/>
    <mergeCell ref="A398:C398"/>
    <mergeCell ref="A384:C384"/>
    <mergeCell ref="A232:C232"/>
    <mergeCell ref="A444:C444"/>
    <mergeCell ref="A435:C435"/>
    <mergeCell ref="A333:C333"/>
    <mergeCell ref="A411:C411"/>
    <mergeCell ref="A417:C417"/>
    <mergeCell ref="A519:C519"/>
    <mergeCell ref="A532:C532"/>
    <mergeCell ref="A521:C521"/>
    <mergeCell ref="A493:C493"/>
    <mergeCell ref="A499:C499"/>
    <mergeCell ref="A500:C500"/>
    <mergeCell ref="A436:C436"/>
    <mergeCell ref="A463:C463"/>
    <mergeCell ref="A512:C512"/>
    <mergeCell ref="B659:C659"/>
    <mergeCell ref="B661:C661"/>
    <mergeCell ref="M664:O664"/>
    <mergeCell ref="M671:O671"/>
    <mergeCell ref="O557:O560"/>
    <mergeCell ref="O500:O505"/>
    <mergeCell ref="A561:C561"/>
    <mergeCell ref="A562:C562"/>
    <mergeCell ref="A563:C563"/>
    <mergeCell ref="A557:C557"/>
    <mergeCell ref="B638:C638"/>
    <mergeCell ref="B648:C648"/>
    <mergeCell ref="B656:C656"/>
    <mergeCell ref="B663:C663"/>
    <mergeCell ref="A590:I590"/>
    <mergeCell ref="B589:I589"/>
    <mergeCell ref="A587:I587"/>
    <mergeCell ref="A565:C565"/>
    <mergeCell ref="A564:C564"/>
    <mergeCell ref="B630:C630"/>
    <mergeCell ref="B631:C631"/>
    <mergeCell ref="A596:I596"/>
    <mergeCell ref="B601:C601"/>
    <mergeCell ref="A599:I599"/>
    <mergeCell ref="B657:C657"/>
    <mergeCell ref="B658:C658"/>
    <mergeCell ref="A513:C513"/>
    <mergeCell ref="A508:C508"/>
    <mergeCell ref="M676:O676"/>
    <mergeCell ref="A368:C368"/>
    <mergeCell ref="A529:C529"/>
    <mergeCell ref="A434:C434"/>
    <mergeCell ref="A588:I588"/>
    <mergeCell ref="A540:C540"/>
    <mergeCell ref="A581:C581"/>
    <mergeCell ref="A568:C568"/>
    <mergeCell ref="A541:C541"/>
    <mergeCell ref="A542:C542"/>
    <mergeCell ref="A547:C547"/>
    <mergeCell ref="A548:C548"/>
    <mergeCell ref="A549:C549"/>
    <mergeCell ref="A554:C554"/>
    <mergeCell ref="A543:C543"/>
    <mergeCell ref="A550:C550"/>
    <mergeCell ref="A409:C409"/>
    <mergeCell ref="A433:C433"/>
    <mergeCell ref="M672:O672"/>
    <mergeCell ref="A597:I597"/>
    <mergeCell ref="A598:I598"/>
    <mergeCell ref="A591:G591"/>
    <mergeCell ref="A304:C304"/>
    <mergeCell ref="A321:C321"/>
    <mergeCell ref="A322:C322"/>
    <mergeCell ref="A566:C566"/>
    <mergeCell ref="A567:C567"/>
    <mergeCell ref="A606:I606"/>
    <mergeCell ref="B602:C602"/>
    <mergeCell ref="B603:C603"/>
    <mergeCell ref="A383:C383"/>
    <mergeCell ref="A335:C335"/>
    <mergeCell ref="A345:C345"/>
    <mergeCell ref="A354:C354"/>
    <mergeCell ref="A359:C359"/>
    <mergeCell ref="A370:C370"/>
    <mergeCell ref="A361:C361"/>
    <mergeCell ref="A437:C437"/>
    <mergeCell ref="A403:C403"/>
    <mergeCell ref="A473:C473"/>
    <mergeCell ref="A441:C441"/>
    <mergeCell ref="A458:C458"/>
    <mergeCell ref="A446:C446"/>
    <mergeCell ref="A464:C464"/>
    <mergeCell ref="A371:C371"/>
    <mergeCell ref="A101:C101"/>
    <mergeCell ref="A221:C221"/>
    <mergeCell ref="A92:C92"/>
    <mergeCell ref="A84:C84"/>
    <mergeCell ref="A76:C76"/>
    <mergeCell ref="A117:C117"/>
    <mergeCell ref="A140:C140"/>
    <mergeCell ref="A158:C158"/>
    <mergeCell ref="A90:C90"/>
    <mergeCell ref="A91:C91"/>
    <mergeCell ref="A97:C97"/>
    <mergeCell ref="A181:C181"/>
    <mergeCell ref="A126:C126"/>
    <mergeCell ref="A100:C100"/>
    <mergeCell ref="A184:C184"/>
    <mergeCell ref="A153:C153"/>
    <mergeCell ref="A160:C160"/>
    <mergeCell ref="A99:C99"/>
    <mergeCell ref="A127:C127"/>
    <mergeCell ref="A118:C118"/>
    <mergeCell ref="A141:C141"/>
    <mergeCell ref="A323:C323"/>
    <mergeCell ref="A289:C289"/>
    <mergeCell ref="A157:C157"/>
    <mergeCell ref="A212:C212"/>
    <mergeCell ref="A213:C213"/>
    <mergeCell ref="A73:C73"/>
    <mergeCell ref="A42:C42"/>
    <mergeCell ref="A65:C65"/>
    <mergeCell ref="A66:C66"/>
    <mergeCell ref="A44:C44"/>
    <mergeCell ref="A68:C68"/>
    <mergeCell ref="A43:C43"/>
    <mergeCell ref="A98:C98"/>
    <mergeCell ref="A74:C74"/>
    <mergeCell ref="A75:C75"/>
    <mergeCell ref="A81:C81"/>
    <mergeCell ref="A82:C82"/>
    <mergeCell ref="A83:C83"/>
    <mergeCell ref="A89:C89"/>
    <mergeCell ref="A69:C69"/>
    <mergeCell ref="A77:C77"/>
    <mergeCell ref="A85:C85"/>
    <mergeCell ref="A93:C93"/>
    <mergeCell ref="A191:C191"/>
    <mergeCell ref="A192:C192"/>
    <mergeCell ref="A102:C102"/>
    <mergeCell ref="A15:C15"/>
    <mergeCell ref="A67:C67"/>
    <mergeCell ref="A41:C41"/>
    <mergeCell ref="A38:C38"/>
    <mergeCell ref="A39:C39"/>
    <mergeCell ref="A40:C40"/>
    <mergeCell ref="B1:C1"/>
    <mergeCell ref="B3:C3"/>
    <mergeCell ref="B2:F2"/>
    <mergeCell ref="B4:I4"/>
    <mergeCell ref="A29:C29"/>
    <mergeCell ref="A30:C30"/>
    <mergeCell ref="A35:C35"/>
    <mergeCell ref="A36:C36"/>
    <mergeCell ref="A37:C37"/>
    <mergeCell ref="A13:C13"/>
    <mergeCell ref="A19:C19"/>
    <mergeCell ref="A20:C20"/>
    <mergeCell ref="A21:C21"/>
    <mergeCell ref="A27:C27"/>
    <mergeCell ref="A28:C28"/>
    <mergeCell ref="A6:C6"/>
    <mergeCell ref="A7:C7"/>
    <mergeCell ref="A8:C8"/>
    <mergeCell ref="A9:C9"/>
    <mergeCell ref="A10:C10"/>
    <mergeCell ref="A11:C11"/>
    <mergeCell ref="A12:C12"/>
    <mergeCell ref="A244:C244"/>
    <mergeCell ref="A245:C245"/>
    <mergeCell ref="A233:C233"/>
    <mergeCell ref="A14:C14"/>
    <mergeCell ref="B673:C673"/>
    <mergeCell ref="A288:C288"/>
    <mergeCell ref="A263:C263"/>
    <mergeCell ref="A254:C254"/>
    <mergeCell ref="A255:C255"/>
    <mergeCell ref="A428:C428"/>
    <mergeCell ref="A256:C256"/>
    <mergeCell ref="A258:C258"/>
    <mergeCell ref="A259:C259"/>
    <mergeCell ref="A260:C260"/>
    <mergeCell ref="A271:C271"/>
    <mergeCell ref="A272:C272"/>
    <mergeCell ref="A273:C273"/>
    <mergeCell ref="A274:C274"/>
    <mergeCell ref="A257:C257"/>
    <mergeCell ref="A360:C360"/>
    <mergeCell ref="B676:C676"/>
    <mergeCell ref="B671:C671"/>
    <mergeCell ref="B672:C672"/>
    <mergeCell ref="B320:C320"/>
    <mergeCell ref="A326:C326"/>
    <mergeCell ref="A328:C328"/>
    <mergeCell ref="A334:C334"/>
    <mergeCell ref="A336:C336"/>
    <mergeCell ref="A342:C342"/>
    <mergeCell ref="A343:C343"/>
    <mergeCell ref="A353:C353"/>
    <mergeCell ref="A355:C355"/>
    <mergeCell ref="A344:C344"/>
    <mergeCell ref="A346:C346"/>
    <mergeCell ref="A351:C351"/>
    <mergeCell ref="A352:C352"/>
    <mergeCell ref="A605:I605"/>
    <mergeCell ref="A457:C457"/>
    <mergeCell ref="A471:C471"/>
    <mergeCell ref="A472:C472"/>
    <mergeCell ref="A443:C443"/>
    <mergeCell ref="A399:C399"/>
    <mergeCell ref="A410:C410"/>
    <mergeCell ref="A418:C418"/>
    <mergeCell ref="A198:C198"/>
    <mergeCell ref="A199:C199"/>
    <mergeCell ref="A200:C200"/>
    <mergeCell ref="A205:C205"/>
    <mergeCell ref="A206:C206"/>
    <mergeCell ref="A207:C207"/>
    <mergeCell ref="A276:C276"/>
    <mergeCell ref="A305:C305"/>
    <mergeCell ref="A246:C246"/>
    <mergeCell ref="A228:C228"/>
    <mergeCell ref="A229:C229"/>
    <mergeCell ref="A230:C230"/>
    <mergeCell ref="A231:C231"/>
    <mergeCell ref="A243:C243"/>
    <mergeCell ref="A225:C225"/>
    <mergeCell ref="A278:C278"/>
    <mergeCell ref="A275:C275"/>
    <mergeCell ref="A277:C277"/>
    <mergeCell ref="A290:C290"/>
    <mergeCell ref="A291:C291"/>
    <mergeCell ref="A292:C292"/>
    <mergeCell ref="A293:C293"/>
    <mergeCell ref="A302:C302"/>
    <mergeCell ref="A303:C303"/>
    <mergeCell ref="A114:C114"/>
    <mergeCell ref="A115:C115"/>
    <mergeCell ref="A116:C116"/>
    <mergeCell ref="A123:C123"/>
    <mergeCell ref="A124:C124"/>
    <mergeCell ref="A125:C125"/>
    <mergeCell ref="A137:C137"/>
    <mergeCell ref="A138:C138"/>
    <mergeCell ref="A128:C128"/>
    <mergeCell ref="A154:C154"/>
    <mergeCell ref="A155:C155"/>
    <mergeCell ref="A156:C156"/>
    <mergeCell ref="A161:C161"/>
    <mergeCell ref="A332:C332"/>
    <mergeCell ref="A226:C226"/>
    <mergeCell ref="A183:C183"/>
    <mergeCell ref="A261:C261"/>
    <mergeCell ref="A166:C166"/>
    <mergeCell ref="A167:C167"/>
    <mergeCell ref="A168:C168"/>
    <mergeCell ref="A247:C247"/>
    <mergeCell ref="A169:C169"/>
    <mergeCell ref="A173:C173"/>
    <mergeCell ref="A174:C174"/>
    <mergeCell ref="A175:C175"/>
    <mergeCell ref="A176:C176"/>
    <mergeCell ref="A182:C182"/>
    <mergeCell ref="A218:C218"/>
    <mergeCell ref="A219:C219"/>
    <mergeCell ref="A220:C220"/>
    <mergeCell ref="A189:C189"/>
    <mergeCell ref="A190:C190"/>
    <mergeCell ref="A227:C227"/>
    <mergeCell ref="A139:C139"/>
    <mergeCell ref="B674:C674"/>
    <mergeCell ref="A413:C413"/>
    <mergeCell ref="A306:C306"/>
    <mergeCell ref="A347:C347"/>
    <mergeCell ref="A459:C459"/>
    <mergeCell ref="A381:C381"/>
    <mergeCell ref="A425:C425"/>
    <mergeCell ref="A426:C426"/>
    <mergeCell ref="A427:C427"/>
    <mergeCell ref="A576:C576"/>
    <mergeCell ref="A577:C577"/>
    <mergeCell ref="A578:C578"/>
    <mergeCell ref="A579:C579"/>
    <mergeCell ref="A592:C592"/>
    <mergeCell ref="A580:C580"/>
    <mergeCell ref="A555:C555"/>
    <mergeCell ref="A556:C556"/>
    <mergeCell ref="A442:C442"/>
    <mergeCell ref="A325:C325"/>
    <mergeCell ref="A456:C456"/>
    <mergeCell ref="A310:C310"/>
    <mergeCell ref="A193:C193"/>
    <mergeCell ref="A214:C214"/>
    <mergeCell ref="L263:M263"/>
    <mergeCell ref="L500:L505"/>
    <mergeCell ref="L557:L560"/>
    <mergeCell ref="L272:L276"/>
    <mergeCell ref="A234:C234"/>
    <mergeCell ref="A528:C528"/>
    <mergeCell ref="A474:C474"/>
    <mergeCell ref="A475:C475"/>
    <mergeCell ref="A482:C482"/>
    <mergeCell ref="A483:C483"/>
    <mergeCell ref="A484:C484"/>
    <mergeCell ref="A489:C489"/>
    <mergeCell ref="A490:C490"/>
    <mergeCell ref="A491:C491"/>
    <mergeCell ref="A492:C492"/>
    <mergeCell ref="A476:C476"/>
    <mergeCell ref="A465:C465"/>
    <mergeCell ref="A520:C520"/>
    <mergeCell ref="A505:C505"/>
    <mergeCell ref="A506:C506"/>
    <mergeCell ref="L292:N294"/>
    <mergeCell ref="L236:N243"/>
    <mergeCell ref="A324:C324"/>
    <mergeCell ref="A327:C327"/>
  </mergeCells>
  <printOptions headings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63BF-7578-4E70-A7BB-EDD5C92CDE08}">
  <dimension ref="A1:M43"/>
  <sheetViews>
    <sheetView topLeftCell="A35" workbookViewId="0">
      <selection activeCell="F17" sqref="F17"/>
    </sheetView>
  </sheetViews>
  <sheetFormatPr defaultRowHeight="12.75" x14ac:dyDescent="0.2"/>
  <cols>
    <col min="2" max="2" width="41" customWidth="1"/>
    <col min="3" max="3" width="13.33203125" customWidth="1"/>
    <col min="5" max="5" width="11.33203125" customWidth="1"/>
    <col min="6" max="6" width="13.83203125" customWidth="1"/>
    <col min="7" max="7" width="13.33203125" customWidth="1"/>
    <col min="8" max="8" width="13" customWidth="1"/>
    <col min="9" max="9" width="11.5" customWidth="1"/>
    <col min="10" max="10" width="12.83203125" customWidth="1"/>
    <col min="11" max="11" width="12.6640625" customWidth="1"/>
    <col min="12" max="12" width="11.83203125" customWidth="1"/>
    <col min="13" max="13" width="15.5" customWidth="1"/>
  </cols>
  <sheetData>
    <row r="1" spans="1:13" ht="18" x14ac:dyDescent="0.25">
      <c r="A1" s="357" t="s">
        <v>206</v>
      </c>
      <c r="B1" s="357"/>
      <c r="C1" s="357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ht="18" x14ac:dyDescent="0.25">
      <c r="A2" s="651"/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</row>
    <row r="3" spans="1:13" ht="22.5" x14ac:dyDescent="0.3">
      <c r="A3" s="652" t="s">
        <v>400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4" spans="1:13" ht="15.75" x14ac:dyDescent="0.25">
      <c r="A4" s="653" t="s">
        <v>398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</row>
    <row r="5" spans="1:13" ht="15.75" thickBot="1" x14ac:dyDescent="0.3">
      <c r="A5" s="359"/>
      <c r="B5" s="359"/>
      <c r="C5" s="359"/>
      <c r="D5" s="358"/>
      <c r="E5" s="358"/>
      <c r="F5" s="358"/>
      <c r="G5" s="358"/>
      <c r="H5" s="358"/>
      <c r="I5" s="358"/>
      <c r="J5" s="358"/>
      <c r="K5" s="358"/>
      <c r="L5" s="358"/>
      <c r="M5" s="360">
        <f>SUM(C6,D6,E6,F6,G6,H6,I6,J6,K6,L6)</f>
        <v>1957305.2</v>
      </c>
    </row>
    <row r="6" spans="1:13" x14ac:dyDescent="0.2">
      <c r="A6" s="654" t="s">
        <v>325</v>
      </c>
      <c r="B6" s="654"/>
      <c r="C6" s="361">
        <f>SUM(C8,C33)</f>
        <v>211680.2</v>
      </c>
      <c r="D6" s="361">
        <f t="shared" ref="D6:M6" si="0">SUM(D8,D33)</f>
        <v>0</v>
      </c>
      <c r="E6" s="361">
        <f t="shared" si="0"/>
        <v>24592</v>
      </c>
      <c r="F6" s="361">
        <f t="shared" si="0"/>
        <v>1398983</v>
      </c>
      <c r="G6" s="361">
        <f t="shared" si="0"/>
        <v>115250</v>
      </c>
      <c r="H6" s="361">
        <f t="shared" si="0"/>
        <v>6000</v>
      </c>
      <c r="I6" s="361">
        <f t="shared" si="0"/>
        <v>60000</v>
      </c>
      <c r="J6" s="361">
        <f t="shared" si="0"/>
        <v>33800</v>
      </c>
      <c r="K6" s="361">
        <f t="shared" si="0"/>
        <v>81625</v>
      </c>
      <c r="L6" s="361">
        <f t="shared" si="0"/>
        <v>25375</v>
      </c>
      <c r="M6" s="361">
        <f t="shared" si="0"/>
        <v>1957305.2</v>
      </c>
    </row>
    <row r="7" spans="1:13" ht="60.75" thickBot="1" x14ac:dyDescent="0.25">
      <c r="A7" s="362" t="s">
        <v>326</v>
      </c>
      <c r="B7" s="363" t="s">
        <v>327</v>
      </c>
      <c r="C7" s="364" t="s">
        <v>328</v>
      </c>
      <c r="D7" s="362" t="s">
        <v>329</v>
      </c>
      <c r="E7" s="362" t="s">
        <v>330</v>
      </c>
      <c r="F7" s="362" t="s">
        <v>331</v>
      </c>
      <c r="G7" s="362" t="s">
        <v>332</v>
      </c>
      <c r="H7" s="362" t="s">
        <v>333</v>
      </c>
      <c r="I7" s="362" t="s">
        <v>334</v>
      </c>
      <c r="J7" s="362" t="s">
        <v>335</v>
      </c>
      <c r="K7" s="362" t="s">
        <v>336</v>
      </c>
      <c r="L7" s="362" t="s">
        <v>337</v>
      </c>
      <c r="M7" s="365" t="s">
        <v>338</v>
      </c>
    </row>
    <row r="8" spans="1:13" ht="22.5" customHeight="1" x14ac:dyDescent="0.2">
      <c r="A8" s="341">
        <v>3</v>
      </c>
      <c r="B8" s="368" t="s">
        <v>184</v>
      </c>
      <c r="C8" s="366">
        <f t="shared" ref="C8:L8" si="1">SUM(C9,C13,C19,C21,C23,C25,C27)</f>
        <v>208680.2</v>
      </c>
      <c r="D8" s="366">
        <f t="shared" si="1"/>
        <v>0</v>
      </c>
      <c r="E8" s="366">
        <f t="shared" si="1"/>
        <v>13812</v>
      </c>
      <c r="F8" s="366">
        <f t="shared" si="1"/>
        <v>703847.5</v>
      </c>
      <c r="G8" s="366">
        <f t="shared" si="1"/>
        <v>4250</v>
      </c>
      <c r="H8" s="366">
        <f t="shared" si="1"/>
        <v>0</v>
      </c>
      <c r="I8" s="366">
        <f t="shared" si="1"/>
        <v>7000</v>
      </c>
      <c r="J8" s="366">
        <f t="shared" si="1"/>
        <v>28800</v>
      </c>
      <c r="K8" s="366">
        <f t="shared" si="1"/>
        <v>74300</v>
      </c>
      <c r="L8" s="366">
        <f t="shared" si="1"/>
        <v>25375</v>
      </c>
      <c r="M8" s="366">
        <f>SUM(C8,D8,E8:F8,G8,H8,I8,J8,K8:L8)</f>
        <v>1066064.7</v>
      </c>
    </row>
    <row r="9" spans="1:13" ht="17.25" customHeight="1" x14ac:dyDescent="0.2">
      <c r="A9" s="341">
        <v>31</v>
      </c>
      <c r="B9" s="368" t="s">
        <v>339</v>
      </c>
      <c r="C9" s="369">
        <f t="shared" ref="C9:L9" si="2">SUM(C10,C11,C12)</f>
        <v>100800</v>
      </c>
      <c r="D9" s="369">
        <f t="shared" si="2"/>
        <v>0</v>
      </c>
      <c r="E9" s="369">
        <f t="shared" si="2"/>
        <v>0</v>
      </c>
      <c r="F9" s="369">
        <f t="shared" si="2"/>
        <v>0</v>
      </c>
      <c r="G9" s="369">
        <f t="shared" si="2"/>
        <v>0</v>
      </c>
      <c r="H9" s="369">
        <f t="shared" si="2"/>
        <v>0</v>
      </c>
      <c r="I9" s="369">
        <f t="shared" si="2"/>
        <v>0</v>
      </c>
      <c r="J9" s="369">
        <f t="shared" si="2"/>
        <v>0</v>
      </c>
      <c r="K9" s="369">
        <f t="shared" si="2"/>
        <v>0</v>
      </c>
      <c r="L9" s="369">
        <f t="shared" si="2"/>
        <v>0</v>
      </c>
      <c r="M9" s="366">
        <f>SUM(C9,D9,E9:F9,G9,H9,I9,J9,K9:L9)</f>
        <v>100800</v>
      </c>
    </row>
    <row r="10" spans="1:13" x14ac:dyDescent="0.2">
      <c r="A10" s="370">
        <v>311</v>
      </c>
      <c r="B10" s="371" t="s">
        <v>340</v>
      </c>
      <c r="C10" s="372">
        <f>POS.DIO!G47+POS.DIO!G105</f>
        <v>85000</v>
      </c>
      <c r="D10" s="373">
        <v>0</v>
      </c>
      <c r="E10" s="373">
        <v>0</v>
      </c>
      <c r="F10" s="373">
        <v>0</v>
      </c>
      <c r="G10" s="373">
        <v>0</v>
      </c>
      <c r="H10" s="373">
        <v>0</v>
      </c>
      <c r="I10" s="373">
        <v>0</v>
      </c>
      <c r="J10" s="374">
        <v>0</v>
      </c>
      <c r="K10" s="373">
        <v>0</v>
      </c>
      <c r="L10" s="375">
        <v>0</v>
      </c>
      <c r="M10" s="366">
        <f t="shared" ref="M10:M42" si="3">SUM(C10,D10,E10:F10,G10,H10,I10,J10,K10:L10)</f>
        <v>85000</v>
      </c>
    </row>
    <row r="11" spans="1:13" ht="18.75" customHeight="1" x14ac:dyDescent="0.2">
      <c r="A11" s="370">
        <v>312</v>
      </c>
      <c r="B11" s="376" t="s">
        <v>341</v>
      </c>
      <c r="C11" s="372">
        <f>POS.DIO!G48</f>
        <v>2000</v>
      </c>
      <c r="D11" s="373">
        <v>0</v>
      </c>
      <c r="E11" s="373">
        <v>0</v>
      </c>
      <c r="F11" s="373">
        <v>0</v>
      </c>
      <c r="G11" s="373">
        <v>0</v>
      </c>
      <c r="H11" s="373">
        <v>0</v>
      </c>
      <c r="I11" s="373">
        <v>0</v>
      </c>
      <c r="J11" s="373">
        <v>0</v>
      </c>
      <c r="K11" s="373">
        <v>0</v>
      </c>
      <c r="L11" s="375">
        <v>0</v>
      </c>
      <c r="M11" s="366">
        <f t="shared" si="3"/>
        <v>2000</v>
      </c>
    </row>
    <row r="12" spans="1:13" ht="18.75" customHeight="1" x14ac:dyDescent="0.2">
      <c r="A12" s="370">
        <v>313</v>
      </c>
      <c r="B12" s="376" t="s">
        <v>180</v>
      </c>
      <c r="C12" s="372">
        <f>POS.DIO!G49+POS.DIO!G106</f>
        <v>13800</v>
      </c>
      <c r="D12" s="373">
        <v>0</v>
      </c>
      <c r="E12" s="373">
        <v>0</v>
      </c>
      <c r="F12" s="373">
        <v>0</v>
      </c>
      <c r="G12" s="373">
        <v>0</v>
      </c>
      <c r="H12" s="373">
        <v>0</v>
      </c>
      <c r="I12" s="373">
        <v>0</v>
      </c>
      <c r="J12" s="373">
        <v>0</v>
      </c>
      <c r="K12" s="373">
        <v>0</v>
      </c>
      <c r="L12" s="375">
        <v>0</v>
      </c>
      <c r="M12" s="366">
        <f t="shared" si="3"/>
        <v>13800</v>
      </c>
    </row>
    <row r="13" spans="1:13" ht="18.75" customHeight="1" x14ac:dyDescent="0.2">
      <c r="A13" s="341">
        <v>32</v>
      </c>
      <c r="B13" s="368" t="s">
        <v>342</v>
      </c>
      <c r="C13" s="369">
        <f t="shared" ref="C13:L13" si="4">SUM(C14,C15,C16,C17,C18)</f>
        <v>96355</v>
      </c>
      <c r="D13" s="369">
        <f t="shared" si="4"/>
        <v>0</v>
      </c>
      <c r="E13" s="369">
        <f t="shared" si="4"/>
        <v>2750</v>
      </c>
      <c r="F13" s="369">
        <f t="shared" si="4"/>
        <v>472487.5</v>
      </c>
      <c r="G13" s="369">
        <f t="shared" si="4"/>
        <v>4250</v>
      </c>
      <c r="H13" s="369">
        <f t="shared" si="4"/>
        <v>0</v>
      </c>
      <c r="I13" s="369">
        <f t="shared" si="4"/>
        <v>7000</v>
      </c>
      <c r="J13" s="369">
        <f t="shared" si="4"/>
        <v>800</v>
      </c>
      <c r="K13" s="369">
        <f t="shared" si="4"/>
        <v>10000</v>
      </c>
      <c r="L13" s="369">
        <f t="shared" si="4"/>
        <v>0</v>
      </c>
      <c r="M13" s="366">
        <f t="shared" si="3"/>
        <v>593642.5</v>
      </c>
    </row>
    <row r="14" spans="1:13" ht="19.5" customHeight="1" x14ac:dyDescent="0.2">
      <c r="A14" s="370">
        <v>321</v>
      </c>
      <c r="B14" s="371" t="s">
        <v>343</v>
      </c>
      <c r="C14" s="372">
        <f>POS.DIO!G51+POS.DIO!G108</f>
        <v>4250</v>
      </c>
      <c r="D14" s="373">
        <v>0</v>
      </c>
      <c r="E14" s="373">
        <v>0</v>
      </c>
      <c r="F14" s="373">
        <v>0</v>
      </c>
      <c r="G14" s="373">
        <v>0</v>
      </c>
      <c r="H14" s="373">
        <v>0</v>
      </c>
      <c r="I14" s="373">
        <v>0</v>
      </c>
      <c r="J14" s="373">
        <v>0</v>
      </c>
      <c r="K14" s="373">
        <v>0</v>
      </c>
      <c r="L14" s="375">
        <v>0</v>
      </c>
      <c r="M14" s="366">
        <f t="shared" si="3"/>
        <v>4250</v>
      </c>
    </row>
    <row r="15" spans="1:13" ht="18" customHeight="1" x14ac:dyDescent="0.2">
      <c r="A15" s="370">
        <v>322</v>
      </c>
      <c r="B15" s="376" t="s">
        <v>207</v>
      </c>
      <c r="C15" s="372">
        <f>POS.DIO!G52+POS.DIO!G109</f>
        <v>23050</v>
      </c>
      <c r="D15" s="373">
        <v>0</v>
      </c>
      <c r="E15" s="373">
        <f>POS.DIO!G524</f>
        <v>750</v>
      </c>
      <c r="F15" s="373">
        <f>POS.DIO!G165+POS.DIO!G172+POS.DIO!G179+POS.DIO!G188+POS.DIO!G196+POS.DIO!G204+POS.DIO!G210</f>
        <v>16400</v>
      </c>
      <c r="G15" s="373">
        <v>0</v>
      </c>
      <c r="H15" s="373">
        <v>0</v>
      </c>
      <c r="I15" s="373">
        <v>0</v>
      </c>
      <c r="J15" s="373">
        <f>POS.DIO!G481</f>
        <v>800</v>
      </c>
      <c r="K15" s="373">
        <f>POS.DIO!G374</f>
        <v>9000</v>
      </c>
      <c r="L15" s="375">
        <v>0</v>
      </c>
      <c r="M15" s="366">
        <f t="shared" si="3"/>
        <v>50000</v>
      </c>
    </row>
    <row r="16" spans="1:13" x14ac:dyDescent="0.2">
      <c r="A16" s="370">
        <v>323</v>
      </c>
      <c r="B16" s="371" t="s">
        <v>344</v>
      </c>
      <c r="C16" s="372">
        <f>POS.DIO!G53+POS.DIO!G96+POS.DIO!G110</f>
        <v>53655</v>
      </c>
      <c r="D16" s="373">
        <v>0</v>
      </c>
      <c r="E16" s="373">
        <f>POS.DIO!G525</f>
        <v>2000</v>
      </c>
      <c r="F16" s="373">
        <f>POS.DIO!G80+POS.DIO!G131+POS.DIO!G164+POS.DIO!G180+POS.DIO!G187+POS.DIO!G197+POS.DIO!G203+POS.DIO!G211+POS.DIO!G224+POS.DIO!G242+POS.DIO!G266+POS.DIO!G281+POS.DIO!G331+POS.DIO!F341+POS.DIO!G350+POS.DIO!G358</f>
        <v>456087.5</v>
      </c>
      <c r="G16" s="373">
        <f>POS.DIO!G318</f>
        <v>750</v>
      </c>
      <c r="H16" s="373">
        <v>0</v>
      </c>
      <c r="I16" s="373">
        <f>POS.DIO!G217+POS.DIO!G571</f>
        <v>7000</v>
      </c>
      <c r="J16" s="373">
        <v>0</v>
      </c>
      <c r="K16" s="373">
        <f>POS.DIO!G375</f>
        <v>1000</v>
      </c>
      <c r="L16" s="375">
        <v>0</v>
      </c>
      <c r="M16" s="366">
        <f t="shared" si="3"/>
        <v>520492.5</v>
      </c>
    </row>
    <row r="17" spans="1:13" ht="15.75" customHeight="1" x14ac:dyDescent="0.2">
      <c r="A17" s="370">
        <v>324</v>
      </c>
      <c r="B17" s="371" t="s">
        <v>345</v>
      </c>
      <c r="C17" s="372">
        <f>POS.DIO!G54</f>
        <v>0</v>
      </c>
      <c r="D17" s="373">
        <v>0</v>
      </c>
      <c r="E17" s="373">
        <v>0</v>
      </c>
      <c r="F17" s="373">
        <v>0</v>
      </c>
      <c r="G17" s="373">
        <v>0</v>
      </c>
      <c r="H17" s="373">
        <v>0</v>
      </c>
      <c r="I17" s="373">
        <v>0</v>
      </c>
      <c r="J17" s="373">
        <v>0</v>
      </c>
      <c r="K17" s="373">
        <v>0</v>
      </c>
      <c r="L17" s="375">
        <v>0</v>
      </c>
      <c r="M17" s="366">
        <f t="shared" si="3"/>
        <v>0</v>
      </c>
    </row>
    <row r="18" spans="1:13" ht="15.75" customHeight="1" x14ac:dyDescent="0.2">
      <c r="A18" s="370">
        <v>329</v>
      </c>
      <c r="B18" s="376" t="s">
        <v>346</v>
      </c>
      <c r="C18" s="372">
        <f>POS.DIO!G18+POS.DIO!G55</f>
        <v>15400</v>
      </c>
      <c r="D18" s="373">
        <v>0</v>
      </c>
      <c r="E18" s="373">
        <v>0</v>
      </c>
      <c r="F18" s="373">
        <v>0</v>
      </c>
      <c r="G18" s="373">
        <f>POS.DIO!G319</f>
        <v>3500</v>
      </c>
      <c r="H18" s="373">
        <v>0</v>
      </c>
      <c r="I18" s="373">
        <v>0</v>
      </c>
      <c r="J18" s="373">
        <v>0</v>
      </c>
      <c r="K18" s="373">
        <v>0</v>
      </c>
      <c r="L18" s="375">
        <v>0</v>
      </c>
      <c r="M18" s="366">
        <f t="shared" si="3"/>
        <v>18900</v>
      </c>
    </row>
    <row r="19" spans="1:13" ht="18.75" customHeight="1" x14ac:dyDescent="0.2">
      <c r="A19" s="341">
        <v>34</v>
      </c>
      <c r="B19" s="368" t="s">
        <v>347</v>
      </c>
      <c r="C19" s="369">
        <f>C20</f>
        <v>1500</v>
      </c>
      <c r="D19" s="369">
        <f>D20</f>
        <v>0</v>
      </c>
      <c r="E19" s="369">
        <f t="shared" ref="E19:L19" si="5">E20</f>
        <v>0</v>
      </c>
      <c r="F19" s="369">
        <f t="shared" si="5"/>
        <v>0</v>
      </c>
      <c r="G19" s="369">
        <f t="shared" si="5"/>
        <v>0</v>
      </c>
      <c r="H19" s="369">
        <f t="shared" si="5"/>
        <v>0</v>
      </c>
      <c r="I19" s="369">
        <f t="shared" si="5"/>
        <v>0</v>
      </c>
      <c r="J19" s="369">
        <f t="shared" si="5"/>
        <v>0</v>
      </c>
      <c r="K19" s="369">
        <f t="shared" si="5"/>
        <v>0</v>
      </c>
      <c r="L19" s="369">
        <f t="shared" si="5"/>
        <v>0</v>
      </c>
      <c r="M19" s="366">
        <f t="shared" si="3"/>
        <v>1500</v>
      </c>
    </row>
    <row r="20" spans="1:13" ht="16.5" customHeight="1" x14ac:dyDescent="0.2">
      <c r="A20" s="370">
        <v>343</v>
      </c>
      <c r="B20" s="371" t="s">
        <v>348</v>
      </c>
      <c r="C20" s="372">
        <f>POS.DIO!G57</f>
        <v>1500</v>
      </c>
      <c r="D20" s="373">
        <v>0</v>
      </c>
      <c r="E20" s="373">
        <v>0</v>
      </c>
      <c r="F20" s="373">
        <v>0</v>
      </c>
      <c r="G20" s="373">
        <v>0</v>
      </c>
      <c r="H20" s="373">
        <v>0</v>
      </c>
      <c r="I20" s="373">
        <v>0</v>
      </c>
      <c r="J20" s="373">
        <v>0</v>
      </c>
      <c r="K20" s="373">
        <v>0</v>
      </c>
      <c r="L20" s="375">
        <v>0</v>
      </c>
      <c r="M20" s="366">
        <f t="shared" si="3"/>
        <v>1500</v>
      </c>
    </row>
    <row r="21" spans="1:13" ht="19.5" customHeight="1" x14ac:dyDescent="0.2">
      <c r="A21" s="341">
        <v>35</v>
      </c>
      <c r="B21" s="368" t="s">
        <v>349</v>
      </c>
      <c r="C21" s="377">
        <f>C22</f>
        <v>0</v>
      </c>
      <c r="D21" s="377">
        <f t="shared" ref="D21:L21" si="6">D22</f>
        <v>0</v>
      </c>
      <c r="E21" s="377">
        <f t="shared" si="6"/>
        <v>0</v>
      </c>
      <c r="F21" s="377">
        <f t="shared" si="6"/>
        <v>3000</v>
      </c>
      <c r="G21" s="377">
        <f t="shared" si="6"/>
        <v>0</v>
      </c>
      <c r="H21" s="377">
        <f t="shared" si="6"/>
        <v>0</v>
      </c>
      <c r="I21" s="377">
        <f t="shared" si="6"/>
        <v>0</v>
      </c>
      <c r="J21" s="377">
        <f t="shared" si="6"/>
        <v>4000</v>
      </c>
      <c r="K21" s="377">
        <f t="shared" si="6"/>
        <v>0</v>
      </c>
      <c r="L21" s="377">
        <f t="shared" si="6"/>
        <v>0</v>
      </c>
      <c r="M21" s="366">
        <f t="shared" si="3"/>
        <v>7000</v>
      </c>
    </row>
    <row r="22" spans="1:13" ht="18.75" customHeight="1" x14ac:dyDescent="0.2">
      <c r="A22" s="370">
        <v>352</v>
      </c>
      <c r="B22" s="376" t="s">
        <v>350</v>
      </c>
      <c r="C22" s="372">
        <v>0</v>
      </c>
      <c r="D22" s="373">
        <v>0</v>
      </c>
      <c r="E22" s="373">
        <v>0</v>
      </c>
      <c r="F22" s="373">
        <f>POS.DIO!G339</f>
        <v>3000</v>
      </c>
      <c r="G22" s="373">
        <v>0</v>
      </c>
      <c r="H22" s="373">
        <v>0</v>
      </c>
      <c r="I22" s="373">
        <v>0</v>
      </c>
      <c r="J22" s="373">
        <f>POS.DIO!G468</f>
        <v>4000</v>
      </c>
      <c r="K22" s="373">
        <v>0</v>
      </c>
      <c r="L22" s="375">
        <v>0</v>
      </c>
      <c r="M22" s="366">
        <f t="shared" si="3"/>
        <v>7000</v>
      </c>
    </row>
    <row r="23" spans="1:13" ht="30.75" customHeight="1" x14ac:dyDescent="0.2">
      <c r="A23" s="341">
        <v>36</v>
      </c>
      <c r="B23" s="368" t="s">
        <v>351</v>
      </c>
      <c r="C23" s="377">
        <f>C24</f>
        <v>4900</v>
      </c>
      <c r="D23" s="377">
        <f>D24</f>
        <v>0</v>
      </c>
      <c r="E23" s="377">
        <f t="shared" ref="E23:L23" si="7">E24</f>
        <v>0</v>
      </c>
      <c r="F23" s="377">
        <f t="shared" si="7"/>
        <v>0</v>
      </c>
      <c r="G23" s="377">
        <f t="shared" si="7"/>
        <v>0</v>
      </c>
      <c r="H23" s="377">
        <f t="shared" si="7"/>
        <v>0</v>
      </c>
      <c r="I23" s="377">
        <f t="shared" si="7"/>
        <v>0</v>
      </c>
      <c r="J23" s="377">
        <f t="shared" si="7"/>
        <v>0</v>
      </c>
      <c r="K23" s="377">
        <f t="shared" si="7"/>
        <v>45800</v>
      </c>
      <c r="L23" s="377">
        <f t="shared" si="7"/>
        <v>0</v>
      </c>
      <c r="M23" s="366">
        <f t="shared" si="3"/>
        <v>50700</v>
      </c>
    </row>
    <row r="24" spans="1:13" ht="18" customHeight="1" x14ac:dyDescent="0.2">
      <c r="A24" s="370">
        <v>363</v>
      </c>
      <c r="B24" s="376" t="s">
        <v>195</v>
      </c>
      <c r="C24" s="372">
        <f>POS.DIO!G59+POS.DIO!G88</f>
        <v>4900</v>
      </c>
      <c r="D24" s="373">
        <v>0</v>
      </c>
      <c r="E24" s="373">
        <v>0</v>
      </c>
      <c r="F24" s="373">
        <v>0</v>
      </c>
      <c r="G24" s="373">
        <v>0</v>
      </c>
      <c r="H24" s="373">
        <v>0</v>
      </c>
      <c r="I24" s="373">
        <v>0</v>
      </c>
      <c r="J24" s="373">
        <v>0</v>
      </c>
      <c r="K24" s="373">
        <f>POS.DIO!G366+POS.DIO!G377+POS.DIO!G402</f>
        <v>45800</v>
      </c>
      <c r="L24" s="375">
        <v>0</v>
      </c>
      <c r="M24" s="366">
        <f t="shared" si="3"/>
        <v>50700</v>
      </c>
    </row>
    <row r="25" spans="1:13" ht="30.75" customHeight="1" x14ac:dyDescent="0.2">
      <c r="A25" s="341">
        <v>37</v>
      </c>
      <c r="B25" s="378" t="s">
        <v>352</v>
      </c>
      <c r="C25" s="377">
        <f>C26</f>
        <v>0</v>
      </c>
      <c r="D25" s="377">
        <f>D26</f>
        <v>0</v>
      </c>
      <c r="E25" s="377">
        <f>E26</f>
        <v>0</v>
      </c>
      <c r="F25" s="377">
        <f>F26</f>
        <v>0</v>
      </c>
      <c r="G25" s="377">
        <v>0</v>
      </c>
      <c r="H25" s="377">
        <v>0</v>
      </c>
      <c r="I25" s="377">
        <f>I26</f>
        <v>0</v>
      </c>
      <c r="J25" s="377">
        <f>J26</f>
        <v>0</v>
      </c>
      <c r="K25" s="377">
        <f>K26</f>
        <v>18500</v>
      </c>
      <c r="L25" s="377">
        <f>L26</f>
        <v>22800</v>
      </c>
      <c r="M25" s="366">
        <f t="shared" si="3"/>
        <v>41300</v>
      </c>
    </row>
    <row r="26" spans="1:13" ht="25.5" customHeight="1" x14ac:dyDescent="0.2">
      <c r="A26" s="379">
        <v>372</v>
      </c>
      <c r="B26" s="371" t="s">
        <v>353</v>
      </c>
      <c r="C26" s="372">
        <v>0</v>
      </c>
      <c r="D26" s="373">
        <v>0</v>
      </c>
      <c r="E26" s="373">
        <v>0</v>
      </c>
      <c r="F26" s="373">
        <v>0</v>
      </c>
      <c r="G26" s="373">
        <v>0</v>
      </c>
      <c r="H26" s="373">
        <v>0</v>
      </c>
      <c r="I26" s="373">
        <v>0</v>
      </c>
      <c r="J26" s="373">
        <v>0</v>
      </c>
      <c r="K26" s="373">
        <f>POS.DIO!G408+POS.DIO!G416+POS.DIO!G431</f>
        <v>18500</v>
      </c>
      <c r="L26" s="373">
        <f>POS.DIO!G537+POS.DIO!G546+POS.DIO!G560</f>
        <v>22800</v>
      </c>
      <c r="M26" s="366">
        <f t="shared" si="3"/>
        <v>41300</v>
      </c>
    </row>
    <row r="27" spans="1:13" ht="16.5" customHeight="1" x14ac:dyDescent="0.2">
      <c r="A27" s="341">
        <v>38</v>
      </c>
      <c r="B27" s="378" t="s">
        <v>401</v>
      </c>
      <c r="C27" s="377">
        <f>SUM(C28,C29:C30:C31:C32)</f>
        <v>5125.2</v>
      </c>
      <c r="D27" s="377">
        <f>SUM(D28,D29:D30:D31:D32)</f>
        <v>0</v>
      </c>
      <c r="E27" s="377">
        <f>SUM(E28,E29:E30:E31:E32)</f>
        <v>11062</v>
      </c>
      <c r="F27" s="377">
        <f>SUM(F28,F29:F30:F31:F32)</f>
        <v>228360</v>
      </c>
      <c r="G27" s="377">
        <f>SUM(G28,G29:G30:G31:G32)</f>
        <v>0</v>
      </c>
      <c r="H27" s="377">
        <f>SUM(H28,H29:H30:H31:H32)</f>
        <v>0</v>
      </c>
      <c r="I27" s="377">
        <f>SUM(I28,I29:I30:I31:I32)</f>
        <v>0</v>
      </c>
      <c r="J27" s="377">
        <f>SUM(J28,J29:J30:J31:J32)</f>
        <v>24000</v>
      </c>
      <c r="K27" s="377">
        <f>SUM(K28,K29:K30:K31:K32)</f>
        <v>0</v>
      </c>
      <c r="L27" s="377">
        <f>SUM(L28,L29:L30:L31:L32)</f>
        <v>2575</v>
      </c>
      <c r="M27" s="366">
        <f t="shared" si="3"/>
        <v>271122.2</v>
      </c>
    </row>
    <row r="28" spans="1:13" ht="15" customHeight="1" x14ac:dyDescent="0.2">
      <c r="A28" s="379">
        <v>381</v>
      </c>
      <c r="B28" s="371" t="s">
        <v>354</v>
      </c>
      <c r="C28" s="372">
        <f>POS.DIO!G24+POS.DIO!G33</f>
        <v>2248</v>
      </c>
      <c r="D28" s="373">
        <v>0</v>
      </c>
      <c r="E28" s="373">
        <f>POS.DIO!G496+POS.DIO!G527</f>
        <v>5062</v>
      </c>
      <c r="F28" s="373">
        <v>0</v>
      </c>
      <c r="G28" s="373">
        <v>0</v>
      </c>
      <c r="H28" s="373">
        <v>0</v>
      </c>
      <c r="I28" s="373">
        <v>0</v>
      </c>
      <c r="J28" s="373">
        <f>POS.DIO!G440+POS.DIO!G449+POS.DIO!G470+POS.DIO!G479</f>
        <v>18000</v>
      </c>
      <c r="K28" s="373">
        <v>0</v>
      </c>
      <c r="L28" s="373">
        <f>POS.DIO!G553</f>
        <v>2575</v>
      </c>
      <c r="M28" s="366">
        <f t="shared" si="3"/>
        <v>27885</v>
      </c>
    </row>
    <row r="29" spans="1:13" ht="18" customHeight="1" x14ac:dyDescent="0.2">
      <c r="A29" s="379">
        <v>382</v>
      </c>
      <c r="B29" s="371" t="s">
        <v>355</v>
      </c>
      <c r="C29" s="372">
        <v>0</v>
      </c>
      <c r="D29" s="373">
        <v>0</v>
      </c>
      <c r="E29" s="373">
        <f>POS.DIO!G504</f>
        <v>6000</v>
      </c>
      <c r="F29" s="373">
        <v>0</v>
      </c>
      <c r="G29" s="373">
        <v>0</v>
      </c>
      <c r="H29" s="373">
        <v>0</v>
      </c>
      <c r="I29" s="373">
        <v>0</v>
      </c>
      <c r="J29" s="373">
        <f>POS.DIO!G462</f>
        <v>6000</v>
      </c>
      <c r="K29" s="373">
        <v>0</v>
      </c>
      <c r="L29" s="375">
        <v>0</v>
      </c>
      <c r="M29" s="366">
        <f t="shared" si="3"/>
        <v>12000</v>
      </c>
    </row>
    <row r="30" spans="1:13" ht="18" customHeight="1" x14ac:dyDescent="0.2">
      <c r="A30" s="379">
        <v>383</v>
      </c>
      <c r="B30" s="371" t="s">
        <v>392</v>
      </c>
      <c r="C30" s="372">
        <v>0</v>
      </c>
      <c r="D30" s="373">
        <v>0</v>
      </c>
      <c r="E30" s="373">
        <v>0</v>
      </c>
      <c r="F30" s="373">
        <v>0</v>
      </c>
      <c r="G30" s="373">
        <v>0</v>
      </c>
      <c r="H30" s="373">
        <v>0</v>
      </c>
      <c r="I30" s="373">
        <v>0</v>
      </c>
      <c r="J30" s="373">
        <v>0</v>
      </c>
      <c r="K30" s="373">
        <v>0</v>
      </c>
      <c r="L30" s="375">
        <v>0</v>
      </c>
      <c r="M30" s="366">
        <v>0</v>
      </c>
    </row>
    <row r="31" spans="1:13" ht="15" customHeight="1" x14ac:dyDescent="0.2">
      <c r="A31" s="370">
        <v>385</v>
      </c>
      <c r="B31" s="371" t="s">
        <v>356</v>
      </c>
      <c r="C31" s="372">
        <f>POS.DIO!G72</f>
        <v>2877.2</v>
      </c>
      <c r="D31" s="373">
        <v>0</v>
      </c>
      <c r="E31" s="373">
        <v>0</v>
      </c>
      <c r="F31" s="373">
        <v>0</v>
      </c>
      <c r="G31" s="373">
        <v>0</v>
      </c>
      <c r="H31" s="373">
        <v>0</v>
      </c>
      <c r="I31" s="373">
        <v>0</v>
      </c>
      <c r="J31" s="373">
        <v>0</v>
      </c>
      <c r="K31" s="373">
        <v>0</v>
      </c>
      <c r="L31" s="375">
        <v>0</v>
      </c>
      <c r="M31" s="366">
        <f t="shared" si="3"/>
        <v>2877.2</v>
      </c>
    </row>
    <row r="32" spans="1:13" ht="16.5" customHeight="1" x14ac:dyDescent="0.2">
      <c r="A32" s="370">
        <v>386</v>
      </c>
      <c r="B32" s="371" t="s">
        <v>191</v>
      </c>
      <c r="C32" s="372">
        <v>0</v>
      </c>
      <c r="D32" s="373">
        <v>0</v>
      </c>
      <c r="E32" s="373">
        <v>0</v>
      </c>
      <c r="F32" s="373">
        <f>POS.DIO!G152+POS.DIO!G283</f>
        <v>228360</v>
      </c>
      <c r="G32" s="373">
        <v>0</v>
      </c>
      <c r="H32" s="373">
        <v>0</v>
      </c>
      <c r="I32" s="373">
        <v>0</v>
      </c>
      <c r="J32" s="373">
        <v>0</v>
      </c>
      <c r="K32" s="373">
        <v>0</v>
      </c>
      <c r="L32" s="375">
        <v>0</v>
      </c>
      <c r="M32" s="366">
        <f t="shared" si="3"/>
        <v>228360</v>
      </c>
    </row>
    <row r="33" spans="1:13" ht="15" customHeight="1" x14ac:dyDescent="0.2">
      <c r="A33" s="341">
        <v>4</v>
      </c>
      <c r="B33" s="378" t="s">
        <v>357</v>
      </c>
      <c r="C33" s="377">
        <f>SUM(C34,C37,C42)</f>
        <v>3000</v>
      </c>
      <c r="D33" s="377">
        <f>SUM(D34,D37,D42)</f>
        <v>0</v>
      </c>
      <c r="E33" s="377">
        <f t="shared" ref="E33:L33" si="8">SUM(E34,E37,E42)</f>
        <v>10780</v>
      </c>
      <c r="F33" s="377">
        <f t="shared" si="8"/>
        <v>695135.5</v>
      </c>
      <c r="G33" s="377">
        <f t="shared" si="8"/>
        <v>111000</v>
      </c>
      <c r="H33" s="377">
        <f t="shared" si="8"/>
        <v>6000</v>
      </c>
      <c r="I33" s="377">
        <f t="shared" si="8"/>
        <v>53000</v>
      </c>
      <c r="J33" s="377">
        <f t="shared" si="8"/>
        <v>5000</v>
      </c>
      <c r="K33" s="377">
        <f t="shared" si="8"/>
        <v>7325</v>
      </c>
      <c r="L33" s="377">
        <f t="shared" si="8"/>
        <v>0</v>
      </c>
      <c r="M33" s="366">
        <f t="shared" si="3"/>
        <v>891240.5</v>
      </c>
    </row>
    <row r="34" spans="1:13" ht="16.5" customHeight="1" x14ac:dyDescent="0.2">
      <c r="A34" s="341">
        <v>41</v>
      </c>
      <c r="B34" s="378" t="s">
        <v>358</v>
      </c>
      <c r="C34" s="369">
        <f>C36</f>
        <v>0</v>
      </c>
      <c r="D34" s="369">
        <f t="shared" ref="D34:L34" si="9">D36</f>
        <v>0</v>
      </c>
      <c r="E34" s="369">
        <f t="shared" si="9"/>
        <v>0</v>
      </c>
      <c r="F34" s="369">
        <f>F35</f>
        <v>0</v>
      </c>
      <c r="G34" s="369">
        <f t="shared" si="9"/>
        <v>0</v>
      </c>
      <c r="H34" s="369">
        <f t="shared" si="9"/>
        <v>0</v>
      </c>
      <c r="I34" s="369">
        <f t="shared" si="9"/>
        <v>0</v>
      </c>
      <c r="J34" s="369">
        <f t="shared" si="9"/>
        <v>0</v>
      </c>
      <c r="K34" s="369">
        <f t="shared" si="9"/>
        <v>0</v>
      </c>
      <c r="L34" s="369">
        <f t="shared" si="9"/>
        <v>0</v>
      </c>
      <c r="M34" s="366">
        <f t="shared" si="3"/>
        <v>0</v>
      </c>
    </row>
    <row r="35" spans="1:13" ht="18" customHeight="1" x14ac:dyDescent="0.2">
      <c r="A35" s="370">
        <v>411</v>
      </c>
      <c r="B35" s="371" t="s">
        <v>359</v>
      </c>
      <c r="C35" s="380">
        <v>0</v>
      </c>
      <c r="D35" s="380">
        <v>0</v>
      </c>
      <c r="E35" s="380">
        <v>0</v>
      </c>
      <c r="F35" s="380">
        <v>0</v>
      </c>
      <c r="G35" s="380">
        <v>0</v>
      </c>
      <c r="H35" s="380">
        <v>0</v>
      </c>
      <c r="I35" s="380">
        <v>0</v>
      </c>
      <c r="J35" s="380">
        <v>0</v>
      </c>
      <c r="K35" s="380">
        <v>0</v>
      </c>
      <c r="L35" s="380">
        <v>0</v>
      </c>
      <c r="M35" s="367">
        <f t="shared" si="3"/>
        <v>0</v>
      </c>
    </row>
    <row r="36" spans="1:13" ht="13.5" customHeight="1" x14ac:dyDescent="0.2">
      <c r="A36" s="370">
        <v>412</v>
      </c>
      <c r="B36" s="371" t="s">
        <v>360</v>
      </c>
      <c r="C36" s="372">
        <v>0</v>
      </c>
      <c r="D36" s="373">
        <v>0</v>
      </c>
      <c r="E36" s="373">
        <v>0</v>
      </c>
      <c r="F36" s="373">
        <v>0</v>
      </c>
      <c r="G36" s="373">
        <v>0</v>
      </c>
      <c r="H36" s="373">
        <v>0</v>
      </c>
      <c r="I36" s="373">
        <v>0</v>
      </c>
      <c r="J36" s="373">
        <v>0</v>
      </c>
      <c r="K36" s="373">
        <v>0</v>
      </c>
      <c r="L36" s="375">
        <v>0</v>
      </c>
      <c r="M36" s="366">
        <f t="shared" si="3"/>
        <v>0</v>
      </c>
    </row>
    <row r="37" spans="1:13" ht="16.5" customHeight="1" x14ac:dyDescent="0.2">
      <c r="A37" s="341">
        <v>42</v>
      </c>
      <c r="B37" s="378" t="s">
        <v>358</v>
      </c>
      <c r="C37" s="369">
        <f>SUM(C38,C39,C40,C41)</f>
        <v>3000</v>
      </c>
      <c r="D37" s="369">
        <f t="shared" ref="D37:L37" si="10">SUM(D38,D39,D40,D41)</f>
        <v>0</v>
      </c>
      <c r="E37" s="369">
        <f t="shared" si="10"/>
        <v>10780</v>
      </c>
      <c r="F37" s="369">
        <f t="shared" si="10"/>
        <v>634587.5</v>
      </c>
      <c r="G37" s="369">
        <f t="shared" si="10"/>
        <v>111000</v>
      </c>
      <c r="H37" s="369">
        <f t="shared" si="10"/>
        <v>6000</v>
      </c>
      <c r="I37" s="369">
        <f t="shared" si="10"/>
        <v>53000</v>
      </c>
      <c r="J37" s="369">
        <f t="shared" si="10"/>
        <v>5000</v>
      </c>
      <c r="K37" s="369">
        <f t="shared" si="10"/>
        <v>0</v>
      </c>
      <c r="L37" s="369">
        <f t="shared" si="10"/>
        <v>0</v>
      </c>
      <c r="M37" s="366">
        <f t="shared" si="3"/>
        <v>823367.5</v>
      </c>
    </row>
    <row r="38" spans="1:13" ht="13.5" customHeight="1" x14ac:dyDescent="0.2">
      <c r="A38" s="370">
        <v>421</v>
      </c>
      <c r="B38" s="371" t="s">
        <v>361</v>
      </c>
      <c r="C38" s="380">
        <v>0</v>
      </c>
      <c r="D38" s="380">
        <v>0</v>
      </c>
      <c r="E38" s="380">
        <f>POS.DIO!G511</f>
        <v>9000</v>
      </c>
      <c r="F38" s="380">
        <f>POS.DIO!G144+POS.DIO!G237+POS.DIO!G250+POS.DIO!G269</f>
        <v>634587.5</v>
      </c>
      <c r="G38" s="380">
        <v>0</v>
      </c>
      <c r="H38" s="380">
        <v>0</v>
      </c>
      <c r="I38" s="380">
        <f>POS.DIO!G574</f>
        <v>53000</v>
      </c>
      <c r="J38" s="380">
        <f>POS.DIO!G488</f>
        <v>5000</v>
      </c>
      <c r="K38" s="380">
        <v>0</v>
      </c>
      <c r="L38" s="380">
        <v>0</v>
      </c>
      <c r="M38" s="366">
        <f t="shared" si="3"/>
        <v>701587.5</v>
      </c>
    </row>
    <row r="39" spans="1:13" ht="14.25" customHeight="1" x14ac:dyDescent="0.2">
      <c r="A39" s="370">
        <v>422</v>
      </c>
      <c r="B39" s="371" t="s">
        <v>362</v>
      </c>
      <c r="C39" s="380">
        <f>POS.DIO!G113+POS.DIO!G121</f>
        <v>3000</v>
      </c>
      <c r="D39" s="380">
        <v>0</v>
      </c>
      <c r="E39" s="380">
        <v>0</v>
      </c>
      <c r="F39" s="380">
        <f>POS.DIO!G239+POS.DIO!G251</f>
        <v>0</v>
      </c>
      <c r="G39" s="380">
        <f>POS.DIO!G313</f>
        <v>111000</v>
      </c>
      <c r="H39" s="380">
        <v>0</v>
      </c>
      <c r="I39" s="380">
        <v>0</v>
      </c>
      <c r="J39" s="380">
        <v>0</v>
      </c>
      <c r="K39" s="380">
        <v>0</v>
      </c>
      <c r="L39" s="380">
        <v>0</v>
      </c>
      <c r="M39" s="366">
        <f t="shared" si="3"/>
        <v>114000</v>
      </c>
    </row>
    <row r="40" spans="1:13" ht="13.5" customHeight="1" x14ac:dyDescent="0.2">
      <c r="A40" s="370">
        <v>423</v>
      </c>
      <c r="B40" s="371" t="s">
        <v>363</v>
      </c>
      <c r="C40" s="380">
        <v>0</v>
      </c>
      <c r="D40" s="373">
        <v>0</v>
      </c>
      <c r="E40" s="373">
        <v>0</v>
      </c>
      <c r="F40" s="373">
        <v>0</v>
      </c>
      <c r="G40" s="373">
        <v>0</v>
      </c>
      <c r="H40" s="373">
        <v>0</v>
      </c>
      <c r="I40" s="373">
        <v>0</v>
      </c>
      <c r="J40" s="373">
        <v>0</v>
      </c>
      <c r="K40" s="373">
        <v>0</v>
      </c>
      <c r="L40" s="375">
        <v>0</v>
      </c>
      <c r="M40" s="366">
        <f t="shared" si="3"/>
        <v>0</v>
      </c>
    </row>
    <row r="41" spans="1:13" ht="13.5" customHeight="1" x14ac:dyDescent="0.2">
      <c r="A41" s="370">
        <v>426</v>
      </c>
      <c r="B41" s="371" t="s">
        <v>192</v>
      </c>
      <c r="C41" s="372">
        <f>POS.DIO!G122</f>
        <v>0</v>
      </c>
      <c r="D41" s="373">
        <v>0</v>
      </c>
      <c r="E41" s="373">
        <f>POS.DIO!G517</f>
        <v>1780</v>
      </c>
      <c r="F41" s="373">
        <f>POS.DIO!G238+POS.DIO!G270</f>
        <v>0</v>
      </c>
      <c r="G41" s="373">
        <v>0</v>
      </c>
      <c r="H41" s="373">
        <f>POS.DIO!G584</f>
        <v>6000</v>
      </c>
      <c r="I41" s="373">
        <v>0</v>
      </c>
      <c r="J41" s="373">
        <v>0</v>
      </c>
      <c r="K41" s="373">
        <v>0</v>
      </c>
      <c r="L41" s="375">
        <v>0</v>
      </c>
      <c r="M41" s="366">
        <f t="shared" si="3"/>
        <v>7780</v>
      </c>
    </row>
    <row r="42" spans="1:13" ht="22.5" customHeight="1" x14ac:dyDescent="0.2">
      <c r="A42" s="381">
        <v>45</v>
      </c>
      <c r="B42" s="382" t="s">
        <v>208</v>
      </c>
      <c r="C42" s="369">
        <f>C43</f>
        <v>0</v>
      </c>
      <c r="D42" s="369">
        <f>D46</f>
        <v>0</v>
      </c>
      <c r="E42" s="369">
        <f>E46</f>
        <v>0</v>
      </c>
      <c r="F42" s="369">
        <f t="shared" ref="F42:L42" si="11">F43</f>
        <v>60548</v>
      </c>
      <c r="G42" s="369">
        <f t="shared" si="11"/>
        <v>0</v>
      </c>
      <c r="H42" s="369">
        <f t="shared" si="11"/>
        <v>0</v>
      </c>
      <c r="I42" s="369">
        <f t="shared" si="11"/>
        <v>0</v>
      </c>
      <c r="J42" s="369">
        <f t="shared" si="11"/>
        <v>0</v>
      </c>
      <c r="K42" s="369">
        <f t="shared" si="11"/>
        <v>7325</v>
      </c>
      <c r="L42" s="369">
        <f t="shared" si="11"/>
        <v>0</v>
      </c>
      <c r="M42" s="366">
        <f t="shared" si="3"/>
        <v>67873</v>
      </c>
    </row>
    <row r="43" spans="1:13" ht="18.75" customHeight="1" x14ac:dyDescent="0.2">
      <c r="A43" s="370">
        <v>451</v>
      </c>
      <c r="B43" s="376" t="s">
        <v>209</v>
      </c>
      <c r="C43" s="372">
        <v>0</v>
      </c>
      <c r="D43" s="373">
        <v>0</v>
      </c>
      <c r="E43" s="373">
        <v>0</v>
      </c>
      <c r="F43" s="373">
        <f>POS.DIO!G253+POS.DIO!G134</f>
        <v>60548</v>
      </c>
      <c r="G43" s="373">
        <v>0</v>
      </c>
      <c r="H43" s="373">
        <v>0</v>
      </c>
      <c r="I43" s="373">
        <v>0</v>
      </c>
      <c r="J43" s="373">
        <v>0</v>
      </c>
      <c r="K43" s="373">
        <f>POS.DIO!G394</f>
        <v>7325</v>
      </c>
      <c r="L43" s="375">
        <v>0</v>
      </c>
      <c r="M43" s="367">
        <f>SUM(C43,D43,E43:F43,G43,H43,I43,J43,K43:L43)</f>
        <v>67873</v>
      </c>
    </row>
  </sheetData>
  <mergeCells count="4">
    <mergeCell ref="A2:M2"/>
    <mergeCell ref="A3:M3"/>
    <mergeCell ref="A4:M4"/>
    <mergeCell ref="A6:B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U EUR</vt:lpstr>
      <vt:lpstr>OPĆI DIO</vt:lpstr>
      <vt:lpstr>POS.DIO</vt:lpstr>
      <vt:lpstr>Funkcijska i ekonomska klasifik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2025-01-23T08:06:40Z</cp:lastPrinted>
  <dcterms:created xsi:type="dcterms:W3CDTF">2019-07-05T11:16:58Z</dcterms:created>
  <dcterms:modified xsi:type="dcterms:W3CDTF">2025-03-21T13:32:15Z</dcterms:modified>
</cp:coreProperties>
</file>