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ova mapa (2)\OPĆINA DRAGALIĆ\PRORAČUN\PRORAČUN 2024\Polugodišnje izvršenje\"/>
    </mc:Choice>
  </mc:AlternateContent>
  <xr:revisionPtr revIDLastSave="0" documentId="13_ncr:1_{494A9A3B-CAE4-4315-A820-93C4E38299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SLOVNA U EUR" sheetId="1" r:id="rId1"/>
    <sheet name="OPĆI DIO" sheetId="2" r:id="rId2"/>
    <sheet name="POS.DI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2" l="1"/>
  <c r="F35" i="2"/>
  <c r="F36" i="2"/>
  <c r="F38" i="2"/>
  <c r="F39" i="2"/>
  <c r="F40" i="2"/>
  <c r="F42" i="2"/>
  <c r="F48" i="2"/>
  <c r="F51" i="2"/>
  <c r="F53" i="2"/>
  <c r="F55" i="2"/>
  <c r="F67" i="2"/>
  <c r="F64" i="2"/>
  <c r="F65" i="2"/>
  <c r="F63" i="2"/>
  <c r="F24" i="2"/>
  <c r="H20" i="1"/>
  <c r="H21" i="1"/>
  <c r="H24" i="1"/>
  <c r="F68" i="2"/>
  <c r="F57" i="2"/>
  <c r="F54" i="2"/>
  <c r="F44" i="2"/>
  <c r="H61" i="2" l="1"/>
  <c r="H29" i="2"/>
  <c r="H30" i="2"/>
  <c r="H11" i="2"/>
  <c r="H12" i="2"/>
  <c r="H13" i="2"/>
  <c r="H15" i="2"/>
  <c r="H16" i="2"/>
  <c r="H18" i="2"/>
  <c r="H19" i="2"/>
  <c r="H21" i="2"/>
  <c r="H22" i="2"/>
  <c r="H23" i="2"/>
  <c r="H25" i="2"/>
  <c r="F399" i="3"/>
  <c r="G33" i="3"/>
  <c r="G34" i="3"/>
  <c r="G40" i="3"/>
  <c r="G41" i="3"/>
  <c r="G42" i="3"/>
  <c r="G43" i="3"/>
  <c r="G44" i="3"/>
  <c r="G47" i="3"/>
  <c r="G48" i="3"/>
  <c r="G49" i="3"/>
  <c r="G51" i="3"/>
  <c r="G52" i="3"/>
  <c r="G53" i="3"/>
  <c r="G54" i="3"/>
  <c r="G55" i="3"/>
  <c r="G57" i="3"/>
  <c r="G59" i="3"/>
  <c r="G61" i="3"/>
  <c r="G62" i="3"/>
  <c r="G63" i="3"/>
  <c r="G64" i="3"/>
  <c r="G68" i="3"/>
  <c r="G71" i="3"/>
  <c r="G75" i="3"/>
  <c r="G78" i="3"/>
  <c r="G81" i="3"/>
  <c r="G82" i="3"/>
  <c r="G85" i="3"/>
  <c r="G89" i="3"/>
  <c r="G92" i="3"/>
  <c r="G95" i="3"/>
  <c r="G96" i="3"/>
  <c r="G97" i="3"/>
  <c r="G98" i="3"/>
  <c r="G101" i="3"/>
  <c r="G102" i="3"/>
  <c r="G104" i="3"/>
  <c r="G105" i="3"/>
  <c r="G106" i="3"/>
  <c r="G109" i="3"/>
  <c r="G113" i="3"/>
  <c r="G116" i="3"/>
  <c r="G117" i="3"/>
  <c r="G120" i="3"/>
  <c r="G121" i="3"/>
  <c r="G122" i="3"/>
  <c r="G123" i="3"/>
  <c r="G126" i="3"/>
  <c r="G129" i="3"/>
  <c r="G131" i="3"/>
  <c r="G135" i="3"/>
  <c r="G138" i="3"/>
  <c r="G143" i="3"/>
  <c r="G144" i="3"/>
  <c r="G145" i="3"/>
  <c r="G146" i="3"/>
  <c r="G149" i="3"/>
  <c r="G150" i="3"/>
  <c r="G154" i="3"/>
  <c r="G157" i="3"/>
  <c r="G158" i="3"/>
  <c r="G161" i="3"/>
  <c r="G162" i="3"/>
  <c r="G163" i="3"/>
  <c r="G166" i="3"/>
  <c r="G167" i="3"/>
  <c r="G173" i="3"/>
  <c r="G174" i="3"/>
  <c r="G180" i="3"/>
  <c r="G181" i="3"/>
  <c r="G187" i="3"/>
  <c r="G190" i="3"/>
  <c r="G191" i="3"/>
  <c r="G194" i="3"/>
  <c r="G198" i="3"/>
  <c r="G199" i="3"/>
  <c r="G200" i="3"/>
  <c r="G201" i="3"/>
  <c r="G202" i="3"/>
  <c r="G203" i="3"/>
  <c r="G206" i="3"/>
  <c r="G207" i="3"/>
  <c r="G208" i="3"/>
  <c r="G211" i="3"/>
  <c r="G213" i="3"/>
  <c r="G216" i="3"/>
  <c r="G217" i="3"/>
  <c r="G220" i="3"/>
  <c r="G223" i="3"/>
  <c r="G226" i="3"/>
  <c r="G227" i="3"/>
  <c r="G228" i="3"/>
  <c r="G229" i="3"/>
  <c r="G230" i="3"/>
  <c r="G231" i="3"/>
  <c r="G234" i="3"/>
  <c r="G237" i="3"/>
  <c r="G238" i="3"/>
  <c r="G242" i="3"/>
  <c r="G243" i="3"/>
  <c r="G244" i="3"/>
  <c r="G245" i="3"/>
  <c r="G246" i="3"/>
  <c r="G249" i="3"/>
  <c r="G252" i="3"/>
  <c r="G253" i="3"/>
  <c r="G256" i="3"/>
  <c r="G257" i="3"/>
  <c r="G258" i="3"/>
  <c r="G259" i="3"/>
  <c r="G261" i="3"/>
  <c r="G262" i="3"/>
  <c r="G264" i="3"/>
  <c r="G267" i="3"/>
  <c r="G271" i="3"/>
  <c r="G272" i="3"/>
  <c r="G273" i="3"/>
  <c r="G274" i="3"/>
  <c r="G275" i="3"/>
  <c r="G278" i="3"/>
  <c r="G281" i="3"/>
  <c r="G283" i="3"/>
  <c r="G289" i="3"/>
  <c r="G290" i="3"/>
  <c r="G291" i="3"/>
  <c r="G292" i="3"/>
  <c r="G295" i="3"/>
  <c r="G299" i="3"/>
  <c r="G300" i="3"/>
  <c r="G303" i="3"/>
  <c r="G305" i="3"/>
  <c r="G308" i="3"/>
  <c r="G309" i="3"/>
  <c r="G310" i="3"/>
  <c r="G311" i="3"/>
  <c r="G314" i="3"/>
  <c r="G318" i="3"/>
  <c r="G319" i="3"/>
  <c r="G322" i="3"/>
  <c r="G330" i="3"/>
  <c r="G333" i="3"/>
  <c r="G334" i="3"/>
  <c r="G335" i="3"/>
  <c r="G338" i="3"/>
  <c r="G339" i="3"/>
  <c r="G341" i="3"/>
  <c r="G344" i="3"/>
  <c r="G345" i="3"/>
  <c r="G346" i="3"/>
  <c r="G347" i="3"/>
  <c r="G348" i="3"/>
  <c r="G351" i="3"/>
  <c r="G354" i="3"/>
  <c r="G355" i="3"/>
  <c r="G356" i="3"/>
  <c r="G358" i="3"/>
  <c r="G362" i="3"/>
  <c r="G363" i="3"/>
  <c r="G366" i="3"/>
  <c r="G372" i="3"/>
  <c r="G376" i="3"/>
  <c r="G377" i="3"/>
  <c r="G380" i="3"/>
  <c r="G383" i="3"/>
  <c r="G384" i="3"/>
  <c r="G385" i="3"/>
  <c r="G388" i="3"/>
  <c r="G395" i="3"/>
  <c r="G400" i="3"/>
  <c r="G401" i="3"/>
  <c r="G404" i="3"/>
  <c r="G407" i="3"/>
  <c r="G408" i="3"/>
  <c r="G409" i="3"/>
  <c r="G412" i="3"/>
  <c r="G418" i="3"/>
  <c r="G422" i="3"/>
  <c r="G425" i="3"/>
  <c r="G431" i="3"/>
  <c r="G433" i="3"/>
  <c r="G438" i="3"/>
  <c r="G439" i="3"/>
  <c r="G442" i="3"/>
  <c r="G444" i="3"/>
  <c r="G450" i="3"/>
  <c r="G458" i="3"/>
  <c r="G460" i="3"/>
  <c r="G466" i="3"/>
  <c r="G470" i="3"/>
  <c r="G473" i="3"/>
  <c r="G479" i="3"/>
  <c r="G482" i="3"/>
  <c r="G483" i="3"/>
  <c r="G486" i="3"/>
  <c r="G487" i="3"/>
  <c r="G489" i="3"/>
  <c r="G494" i="3"/>
  <c r="G495" i="3"/>
  <c r="G496" i="3"/>
  <c r="G499" i="3"/>
  <c r="G501" i="3"/>
  <c r="G504" i="3"/>
  <c r="G505" i="3"/>
  <c r="G508" i="3"/>
  <c r="G511" i="3"/>
  <c r="G512" i="3"/>
  <c r="G515" i="3"/>
  <c r="G519" i="3"/>
  <c r="G522" i="3"/>
  <c r="G527" i="3"/>
  <c r="G528" i="3"/>
  <c r="G529" i="3"/>
  <c r="G530" i="3"/>
  <c r="G533" i="3"/>
  <c r="G536" i="3"/>
  <c r="G537" i="3"/>
  <c r="G538" i="3"/>
  <c r="G542" i="3"/>
  <c r="G545" i="3"/>
  <c r="G551" i="3"/>
  <c r="G554" i="3"/>
  <c r="G13" i="3"/>
  <c r="G14" i="3"/>
  <c r="G15" i="3"/>
  <c r="G18" i="3"/>
  <c r="G24" i="3"/>
  <c r="G25" i="3"/>
  <c r="G26" i="3"/>
  <c r="F350" i="3" l="1"/>
  <c r="D247" i="3" l="1"/>
  <c r="D103" i="3"/>
  <c r="E42" i="2"/>
  <c r="H42" i="2" s="1"/>
  <c r="E57" i="2"/>
  <c r="H57" i="2" s="1"/>
  <c r="D282" i="3"/>
  <c r="E282" i="3"/>
  <c r="F282" i="3"/>
  <c r="G282" i="3" s="1"/>
  <c r="E124" i="3"/>
  <c r="G124" i="3" s="1"/>
  <c r="E535" i="3"/>
  <c r="E64" i="2"/>
  <c r="H64" i="2" s="1"/>
  <c r="E357" i="3"/>
  <c r="G357" i="3" s="1"/>
  <c r="E67" i="2"/>
  <c r="H67" i="2" s="1"/>
  <c r="E24" i="2"/>
  <c r="H24" i="2" s="1"/>
  <c r="E251" i="3"/>
  <c r="E250" i="3" s="1"/>
  <c r="E248" i="3"/>
  <c r="E65" i="2"/>
  <c r="E40" i="2"/>
  <c r="H40" i="2" s="1"/>
  <c r="F250" i="3"/>
  <c r="G250" i="3" s="1"/>
  <c r="D250" i="3"/>
  <c r="D14" i="2"/>
  <c r="E172" i="3"/>
  <c r="E247" i="3" l="1"/>
  <c r="G248" i="3"/>
  <c r="E241" i="3"/>
  <c r="D40" i="2"/>
  <c r="D51" i="2"/>
  <c r="D65" i="2"/>
  <c r="D63" i="2"/>
  <c r="D55" i="2"/>
  <c r="D42" i="2"/>
  <c r="D532" i="3"/>
  <c r="D531" i="3" s="1"/>
  <c r="D485" i="3"/>
  <c r="D353" i="3"/>
  <c r="D261" i="3"/>
  <c r="D233" i="3"/>
  <c r="D232" i="3" s="1"/>
  <c r="D222" i="3"/>
  <c r="D221" i="3" s="1"/>
  <c r="D219" i="3" s="1"/>
  <c r="D218" i="3" s="1"/>
  <c r="D125" i="3"/>
  <c r="D124" i="3" s="1"/>
  <c r="D58" i="3"/>
  <c r="D25" i="3"/>
  <c r="E48" i="2"/>
  <c r="H48" i="2" s="1"/>
  <c r="E49" i="2"/>
  <c r="H65" i="2"/>
  <c r="F233" i="3"/>
  <c r="G233" i="3" s="1"/>
  <c r="E63" i="2"/>
  <c r="H63" i="2" s="1"/>
  <c r="F222" i="3"/>
  <c r="E222" i="3"/>
  <c r="E221" i="3" s="1"/>
  <c r="E219" i="3" s="1"/>
  <c r="E218" i="3" s="1"/>
  <c r="F353" i="3"/>
  <c r="E353" i="3"/>
  <c r="E38" i="2"/>
  <c r="H38" i="2" s="1"/>
  <c r="F532" i="3"/>
  <c r="G532" i="3" s="1"/>
  <c r="F485" i="3"/>
  <c r="G485" i="3" s="1"/>
  <c r="E485" i="3"/>
  <c r="D17" i="3"/>
  <c r="D16" i="3" s="1"/>
  <c r="E17" i="3"/>
  <c r="F17" i="3"/>
  <c r="D23" i="3"/>
  <c r="E23" i="3"/>
  <c r="F23" i="3"/>
  <c r="D32" i="3"/>
  <c r="D31" i="3" s="1"/>
  <c r="E32" i="3"/>
  <c r="F32" i="3"/>
  <c r="D46" i="3"/>
  <c r="E46" i="3"/>
  <c r="F46" i="3"/>
  <c r="G46" i="3" s="1"/>
  <c r="D50" i="3"/>
  <c r="E50" i="3"/>
  <c r="F50" i="3"/>
  <c r="G50" i="3" s="1"/>
  <c r="D56" i="3"/>
  <c r="E56" i="3"/>
  <c r="F56" i="3"/>
  <c r="E58" i="3"/>
  <c r="F58" i="3"/>
  <c r="G58" i="3" s="1"/>
  <c r="D60" i="3"/>
  <c r="E60" i="3"/>
  <c r="F60" i="3"/>
  <c r="G60" i="3" s="1"/>
  <c r="D63" i="3"/>
  <c r="D62" i="3" s="1"/>
  <c r="D70" i="3"/>
  <c r="D69" i="3" s="1"/>
  <c r="D67" i="3" s="1"/>
  <c r="D66" i="3" s="1"/>
  <c r="D65" i="3" s="1"/>
  <c r="E70" i="3"/>
  <c r="G70" i="3" s="1"/>
  <c r="D77" i="3"/>
  <c r="D76" i="3" s="1"/>
  <c r="D74" i="3" s="1"/>
  <c r="E77" i="3"/>
  <c r="F77" i="3"/>
  <c r="D84" i="3"/>
  <c r="D83" i="3" s="1"/>
  <c r="D81" i="3" s="1"/>
  <c r="E84" i="3"/>
  <c r="F84" i="3"/>
  <c r="D91" i="3"/>
  <c r="D90" i="3" s="1"/>
  <c r="E91" i="3"/>
  <c r="F91" i="3"/>
  <c r="D100" i="3"/>
  <c r="E100" i="3"/>
  <c r="F100" i="3"/>
  <c r="G100" i="3" s="1"/>
  <c r="E103" i="3"/>
  <c r="F103" i="3"/>
  <c r="D108" i="3"/>
  <c r="D107" i="3" s="1"/>
  <c r="E108" i="3"/>
  <c r="F108" i="3"/>
  <c r="D115" i="3"/>
  <c r="D114" i="3" s="1"/>
  <c r="D112" i="3" s="1"/>
  <c r="D111" i="3" s="1"/>
  <c r="D110" i="3" s="1"/>
  <c r="E115" i="3"/>
  <c r="F115" i="3"/>
  <c r="E125" i="3"/>
  <c r="G125" i="3" s="1"/>
  <c r="D127" i="3"/>
  <c r="E127" i="3"/>
  <c r="F127" i="3"/>
  <c r="D128" i="3"/>
  <c r="E128" i="3"/>
  <c r="F128" i="3"/>
  <c r="G128" i="3" s="1"/>
  <c r="D130" i="3"/>
  <c r="E130" i="3"/>
  <c r="F130" i="3"/>
  <c r="D137" i="3"/>
  <c r="D136" i="3" s="1"/>
  <c r="D134" i="3" s="1"/>
  <c r="D133" i="3" s="1"/>
  <c r="D132" i="3" s="1"/>
  <c r="E137" i="3"/>
  <c r="F137" i="3"/>
  <c r="D148" i="3"/>
  <c r="D147" i="3" s="1"/>
  <c r="E148" i="3"/>
  <c r="F148" i="3"/>
  <c r="G148" i="3" s="1"/>
  <c r="D156" i="3"/>
  <c r="D155" i="3" s="1"/>
  <c r="E156" i="3"/>
  <c r="F156" i="3"/>
  <c r="D165" i="3"/>
  <c r="D164" i="3" s="1"/>
  <c r="E165" i="3"/>
  <c r="F165" i="3"/>
  <c r="D172" i="3"/>
  <c r="D171" i="3" s="1"/>
  <c r="F172" i="3"/>
  <c r="D179" i="3"/>
  <c r="D178" i="3" s="1"/>
  <c r="D177" i="3" s="1"/>
  <c r="E179" i="3"/>
  <c r="F179" i="3"/>
  <c r="G179" i="3" s="1"/>
  <c r="D186" i="3"/>
  <c r="D185" i="3" s="1"/>
  <c r="D184" i="3" s="1"/>
  <c r="D183" i="3" s="1"/>
  <c r="D182" i="3" s="1"/>
  <c r="E186" i="3"/>
  <c r="F186" i="3"/>
  <c r="D193" i="3"/>
  <c r="D192" i="3" s="1"/>
  <c r="D190" i="3" s="1"/>
  <c r="D189" i="3" s="1"/>
  <c r="D188" i="3" s="1"/>
  <c r="E193" i="3"/>
  <c r="F193" i="3"/>
  <c r="D205" i="3"/>
  <c r="D204" i="3" s="1"/>
  <c r="E205" i="3"/>
  <c r="F205" i="3"/>
  <c r="D215" i="3"/>
  <c r="D214" i="3" s="1"/>
  <c r="D210" i="3" s="1"/>
  <c r="D209" i="3" s="1"/>
  <c r="E215" i="3"/>
  <c r="F215" i="3"/>
  <c r="E233" i="3"/>
  <c r="E232" i="3" s="1"/>
  <c r="D236" i="3"/>
  <c r="D235" i="3" s="1"/>
  <c r="E236" i="3"/>
  <c r="E235" i="3" s="1"/>
  <c r="F236" i="3"/>
  <c r="D251" i="3"/>
  <c r="D241" i="3" s="1"/>
  <c r="D240" i="3" s="1"/>
  <c r="F251" i="3"/>
  <c r="D263" i="3"/>
  <c r="E263" i="3"/>
  <c r="F263" i="3"/>
  <c r="D266" i="3"/>
  <c r="D265" i="3" s="1"/>
  <c r="E266" i="3"/>
  <c r="F266" i="3"/>
  <c r="D277" i="3"/>
  <c r="D276" i="3" s="1"/>
  <c r="E277" i="3"/>
  <c r="E276" i="3" s="1"/>
  <c r="F277" i="3"/>
  <c r="D280" i="3"/>
  <c r="D279" i="3" s="1"/>
  <c r="E280" i="3"/>
  <c r="F280" i="3"/>
  <c r="G280" i="3" s="1"/>
  <c r="E287" i="3"/>
  <c r="D294" i="3"/>
  <c r="D293" i="3" s="1"/>
  <c r="E294" i="3"/>
  <c r="F294" i="3"/>
  <c r="D302" i="3"/>
  <c r="E302" i="3"/>
  <c r="F302" i="3"/>
  <c r="G302" i="3" s="1"/>
  <c r="D304" i="3"/>
  <c r="E304" i="3"/>
  <c r="F304" i="3"/>
  <c r="G304" i="3" s="1"/>
  <c r="D313" i="3"/>
  <c r="D312" i="3" s="1"/>
  <c r="E313" i="3"/>
  <c r="F313" i="3"/>
  <c r="D321" i="3"/>
  <c r="D320" i="3" s="1"/>
  <c r="D316" i="3" s="1"/>
  <c r="D315" i="3" s="1"/>
  <c r="E321" i="3"/>
  <c r="F321" i="3"/>
  <c r="D329" i="3"/>
  <c r="D328" i="3" s="1"/>
  <c r="E329" i="3"/>
  <c r="F329" i="3"/>
  <c r="D337" i="3"/>
  <c r="E337" i="3"/>
  <c r="F337" i="3"/>
  <c r="G337" i="3" s="1"/>
  <c r="D340" i="3"/>
  <c r="E340" i="3"/>
  <c r="F340" i="3"/>
  <c r="D350" i="3"/>
  <c r="D349" i="3" s="1"/>
  <c r="E350" i="3"/>
  <c r="F349" i="3"/>
  <c r="D365" i="3"/>
  <c r="D364" i="3" s="1"/>
  <c r="D361" i="3" s="1"/>
  <c r="E365" i="3"/>
  <c r="F365" i="3"/>
  <c r="D371" i="3"/>
  <c r="D370" i="3" s="1"/>
  <c r="E371" i="3"/>
  <c r="F371" i="3"/>
  <c r="D379" i="3"/>
  <c r="D378" i="3" s="1"/>
  <c r="D374" i="3" s="1"/>
  <c r="E379" i="3"/>
  <c r="F379" i="3"/>
  <c r="F382" i="3"/>
  <c r="D387" i="3"/>
  <c r="D386" i="3" s="1"/>
  <c r="D382" i="3" s="1"/>
  <c r="D381" i="3" s="1"/>
  <c r="E387" i="3"/>
  <c r="F387" i="3"/>
  <c r="D394" i="3"/>
  <c r="D393" i="3" s="1"/>
  <c r="E394" i="3"/>
  <c r="F394" i="3"/>
  <c r="D403" i="3"/>
  <c r="D402" i="3" s="1"/>
  <c r="E403" i="3"/>
  <c r="F403" i="3"/>
  <c r="D411" i="3"/>
  <c r="D410" i="3" s="1"/>
  <c r="D406" i="3" s="1"/>
  <c r="E411" i="3"/>
  <c r="F411" i="3"/>
  <c r="D417" i="3"/>
  <c r="D416" i="3" s="1"/>
  <c r="D415" i="3" s="1"/>
  <c r="E417" i="3"/>
  <c r="F417" i="3"/>
  <c r="D424" i="3"/>
  <c r="D423" i="3" s="1"/>
  <c r="D420" i="3" s="1"/>
  <c r="D419" i="3" s="1"/>
  <c r="E424" i="3"/>
  <c r="F424" i="3"/>
  <c r="D430" i="3"/>
  <c r="E430" i="3"/>
  <c r="F430" i="3"/>
  <c r="D432" i="3"/>
  <c r="E432" i="3"/>
  <c r="F432" i="3"/>
  <c r="G432" i="3" s="1"/>
  <c r="D441" i="3"/>
  <c r="E441" i="3"/>
  <c r="F441" i="3"/>
  <c r="D443" i="3"/>
  <c r="E443" i="3"/>
  <c r="F443" i="3"/>
  <c r="D449" i="3"/>
  <c r="D448" i="3" s="1"/>
  <c r="E449" i="3"/>
  <c r="E448" i="3" s="1"/>
  <c r="E447" i="3" s="1"/>
  <c r="F449" i="3"/>
  <c r="D457" i="3"/>
  <c r="E457" i="3"/>
  <c r="F457" i="3"/>
  <c r="G457" i="3" s="1"/>
  <c r="D459" i="3"/>
  <c r="E459" i="3"/>
  <c r="F459" i="3"/>
  <c r="G459" i="3" s="1"/>
  <c r="D465" i="3"/>
  <c r="D464" i="3" s="1"/>
  <c r="E465" i="3"/>
  <c r="F465" i="3"/>
  <c r="D472" i="3"/>
  <c r="D471" i="3" s="1"/>
  <c r="E472" i="3"/>
  <c r="F472" i="3"/>
  <c r="D478" i="3"/>
  <c r="D477" i="3" s="1"/>
  <c r="E478" i="3"/>
  <c r="F478" i="3"/>
  <c r="D488" i="3"/>
  <c r="D484" i="3" s="1"/>
  <c r="E488" i="3"/>
  <c r="F488" i="3"/>
  <c r="D498" i="3"/>
  <c r="E498" i="3"/>
  <c r="F498" i="3"/>
  <c r="D500" i="3"/>
  <c r="E500" i="3"/>
  <c r="F500" i="3"/>
  <c r="G500" i="3" s="1"/>
  <c r="D507" i="3"/>
  <c r="D506" i="3" s="1"/>
  <c r="E507" i="3"/>
  <c r="F507" i="3"/>
  <c r="D514" i="3"/>
  <c r="D513" i="3" s="1"/>
  <c r="E514" i="3"/>
  <c r="F514" i="3"/>
  <c r="D521" i="3"/>
  <c r="D520" i="3" s="1"/>
  <c r="E521" i="3"/>
  <c r="F521" i="3"/>
  <c r="E532" i="3"/>
  <c r="D535" i="3"/>
  <c r="E534" i="3"/>
  <c r="F535" i="3"/>
  <c r="D544" i="3"/>
  <c r="D543" i="3" s="1"/>
  <c r="D540" i="3" s="1"/>
  <c r="D539" i="3" s="1"/>
  <c r="E544" i="3"/>
  <c r="F544" i="3"/>
  <c r="D553" i="3"/>
  <c r="D552" i="3" s="1"/>
  <c r="D549" i="3" s="1"/>
  <c r="D548" i="3" s="1"/>
  <c r="D547" i="3" s="1"/>
  <c r="E553" i="3"/>
  <c r="F553" i="3"/>
  <c r="F552" i="3" l="1"/>
  <c r="G553" i="3"/>
  <c r="F265" i="3"/>
  <c r="G266" i="3"/>
  <c r="F235" i="3"/>
  <c r="G235" i="3" s="1"/>
  <c r="G236" i="3"/>
  <c r="F155" i="3"/>
  <c r="G156" i="3"/>
  <c r="F31" i="3"/>
  <c r="G32" i="3"/>
  <c r="F219" i="3"/>
  <c r="G222" i="3"/>
  <c r="G488" i="3"/>
  <c r="G441" i="3"/>
  <c r="F386" i="3"/>
  <c r="G387" i="3"/>
  <c r="G340" i="3"/>
  <c r="G130" i="3"/>
  <c r="G103" i="3"/>
  <c r="F83" i="3"/>
  <c r="G84" i="3"/>
  <c r="F410" i="3"/>
  <c r="G411" i="3"/>
  <c r="F448" i="3"/>
  <c r="G448" i="3" s="1"/>
  <c r="G449" i="3"/>
  <c r="F402" i="3"/>
  <c r="G402" i="3" s="1"/>
  <c r="G403" i="3"/>
  <c r="F364" i="3"/>
  <c r="G365" i="3"/>
  <c r="F114" i="3"/>
  <c r="G114" i="3" s="1"/>
  <c r="G115" i="3"/>
  <c r="F381" i="3"/>
  <c r="F214" i="3"/>
  <c r="G214" i="3" s="1"/>
  <c r="G215" i="3"/>
  <c r="F76" i="3"/>
  <c r="G77" i="3"/>
  <c r="F370" i="3"/>
  <c r="G371" i="3"/>
  <c r="F520" i="3"/>
  <c r="G521" i="3"/>
  <c r="F464" i="3"/>
  <c r="G464" i="3" s="1"/>
  <c r="G465" i="3"/>
  <c r="F543" i="3"/>
  <c r="G544" i="3"/>
  <c r="F477" i="3"/>
  <c r="G477" i="3" s="1"/>
  <c r="G478" i="3"/>
  <c r="F416" i="3"/>
  <c r="G417" i="3"/>
  <c r="F378" i="3"/>
  <c r="G379" i="3"/>
  <c r="F312" i="3"/>
  <c r="G313" i="3"/>
  <c r="F276" i="3"/>
  <c r="G276" i="3" s="1"/>
  <c r="G277" i="3"/>
  <c r="D260" i="3"/>
  <c r="F185" i="3"/>
  <c r="G186" i="3"/>
  <c r="F164" i="3"/>
  <c r="G165" i="3"/>
  <c r="F506" i="3"/>
  <c r="G507" i="3"/>
  <c r="F423" i="3"/>
  <c r="G424" i="3"/>
  <c r="F320" i="3"/>
  <c r="G321" i="3"/>
  <c r="F260" i="3"/>
  <c r="G263" i="3"/>
  <c r="F534" i="3"/>
  <c r="G534" i="3" s="1"/>
  <c r="G535" i="3"/>
  <c r="G498" i="3"/>
  <c r="G443" i="3"/>
  <c r="F393" i="3"/>
  <c r="G394" i="3"/>
  <c r="F293" i="3"/>
  <c r="G294" i="3"/>
  <c r="F247" i="3"/>
  <c r="G251" i="3"/>
  <c r="F136" i="3"/>
  <c r="G136" i="3" s="1"/>
  <c r="G137" i="3"/>
  <c r="F107" i="3"/>
  <c r="G107" i="3" s="1"/>
  <c r="G108" i="3"/>
  <c r="F90" i="3"/>
  <c r="G91" i="3"/>
  <c r="F16" i="3"/>
  <c r="G17" i="3"/>
  <c r="F352" i="3"/>
  <c r="G353" i="3"/>
  <c r="F192" i="3"/>
  <c r="G193" i="3"/>
  <c r="F171" i="3"/>
  <c r="G172" i="3"/>
  <c r="F22" i="3"/>
  <c r="G22" i="3" s="1"/>
  <c r="G23" i="3"/>
  <c r="F471" i="3"/>
  <c r="G472" i="3"/>
  <c r="G430" i="3"/>
  <c r="E349" i="3"/>
  <c r="G349" i="3" s="1"/>
  <c r="G350" i="3"/>
  <c r="F328" i="3"/>
  <c r="G329" i="3"/>
  <c r="F204" i="3"/>
  <c r="G205" i="3"/>
  <c r="F119" i="3"/>
  <c r="G127" i="3"/>
  <c r="G56" i="3"/>
  <c r="F513" i="3"/>
  <c r="G514" i="3"/>
  <c r="F147" i="3"/>
  <c r="G147" i="3" s="1"/>
  <c r="F79" i="3"/>
  <c r="F80" i="3"/>
  <c r="D73" i="3"/>
  <c r="D72" i="3" s="1"/>
  <c r="E416" i="3"/>
  <c r="E415" i="3" s="1"/>
  <c r="E260" i="3"/>
  <c r="E69" i="3"/>
  <c r="G69" i="3" s="1"/>
  <c r="E352" i="3"/>
  <c r="E343" i="3" s="1"/>
  <c r="E543" i="3"/>
  <c r="E552" i="3"/>
  <c r="D80" i="3"/>
  <c r="D79" i="3" s="1"/>
  <c r="E22" i="3"/>
  <c r="E21" i="3" s="1"/>
  <c r="E471" i="3"/>
  <c r="E469" i="3" s="1"/>
  <c r="E402" i="3"/>
  <c r="E386" i="3"/>
  <c r="E364" i="3"/>
  <c r="E328" i="3"/>
  <c r="E327" i="3" s="1"/>
  <c r="E312" i="3"/>
  <c r="E155" i="3"/>
  <c r="E153" i="3" s="1"/>
  <c r="E83" i="3"/>
  <c r="E513" i="3"/>
  <c r="E477" i="3"/>
  <c r="E423" i="3"/>
  <c r="E420" i="3" s="1"/>
  <c r="E410" i="3"/>
  <c r="E370" i="3"/>
  <c r="E320" i="3"/>
  <c r="E214" i="3"/>
  <c r="E210" i="3" s="1"/>
  <c r="E136" i="3"/>
  <c r="E114" i="3"/>
  <c r="E192" i="3"/>
  <c r="E293" i="3"/>
  <c r="E164" i="3"/>
  <c r="E160" i="3" s="1"/>
  <c r="E531" i="3"/>
  <c r="E526" i="3" s="1"/>
  <c r="E484" i="3"/>
  <c r="E464" i="3"/>
  <c r="E463" i="3" s="1"/>
  <c r="E393" i="3"/>
  <c r="E90" i="3"/>
  <c r="E76" i="3"/>
  <c r="E520" i="3"/>
  <c r="E378" i="3"/>
  <c r="E286" i="3"/>
  <c r="E204" i="3"/>
  <c r="E185" i="3"/>
  <c r="E183" i="3" s="1"/>
  <c r="E147" i="3"/>
  <c r="E31" i="3"/>
  <c r="E265" i="3"/>
  <c r="E107" i="3"/>
  <c r="E16" i="3"/>
  <c r="E12" i="3" s="1"/>
  <c r="F221" i="3"/>
  <c r="G221" i="3" s="1"/>
  <c r="D225" i="3"/>
  <c r="D224" i="3" s="1"/>
  <c r="D429" i="3"/>
  <c r="D428" i="3" s="1"/>
  <c r="D427" i="3" s="1"/>
  <c r="D426" i="3" s="1"/>
  <c r="D119" i="3"/>
  <c r="D118" i="3" s="1"/>
  <c r="D22" i="3"/>
  <c r="D21" i="3" s="1"/>
  <c r="D20" i="3" s="1"/>
  <c r="D19" i="3" s="1"/>
  <c r="D352" i="3"/>
  <c r="D343" i="3" s="1"/>
  <c r="D342" i="3" s="1"/>
  <c r="F429" i="3"/>
  <c r="F484" i="3"/>
  <c r="E429" i="3"/>
  <c r="E446" i="3"/>
  <c r="E445" i="3" s="1"/>
  <c r="D446" i="3"/>
  <c r="D445" i="3" s="1"/>
  <c r="D414" i="3"/>
  <c r="D413" i="3" s="1"/>
  <c r="F178" i="3"/>
  <c r="E178" i="3"/>
  <c r="D176" i="3"/>
  <c r="D175" i="3" s="1"/>
  <c r="E45" i="3"/>
  <c r="E506" i="3"/>
  <c r="E503" i="3"/>
  <c r="D152" i="3"/>
  <c r="D151" i="3" s="1"/>
  <c r="E225" i="3"/>
  <c r="F232" i="3"/>
  <c r="G232" i="3" s="1"/>
  <c r="F118" i="3"/>
  <c r="D534" i="3"/>
  <c r="D526" i="3" s="1"/>
  <c r="F531" i="3"/>
  <c r="F518" i="3"/>
  <c r="G518" i="3" s="1"/>
  <c r="D518" i="3"/>
  <c r="D511" i="3"/>
  <c r="D504" i="3"/>
  <c r="F497" i="3"/>
  <c r="E497" i="3"/>
  <c r="D497" i="3"/>
  <c r="D481" i="3"/>
  <c r="D480" i="3" s="1"/>
  <c r="D482" i="3"/>
  <c r="D474" i="3"/>
  <c r="D476" i="3"/>
  <c r="F469" i="3"/>
  <c r="D468" i="3"/>
  <c r="D467" i="3" s="1"/>
  <c r="D463" i="3"/>
  <c r="F456" i="3"/>
  <c r="G456" i="3" s="1"/>
  <c r="E456" i="3"/>
  <c r="D456" i="3"/>
  <c r="F447" i="3"/>
  <c r="G447" i="3" s="1"/>
  <c r="F440" i="3"/>
  <c r="E440" i="3"/>
  <c r="D440" i="3"/>
  <c r="F420" i="3"/>
  <c r="G420" i="3" s="1"/>
  <c r="F421" i="3"/>
  <c r="G421" i="3" s="1"/>
  <c r="D405" i="3"/>
  <c r="D400" i="3"/>
  <c r="F392" i="3"/>
  <c r="G392" i="3" s="1"/>
  <c r="E392" i="3"/>
  <c r="D392" i="3"/>
  <c r="E374" i="3"/>
  <c r="D373" i="3"/>
  <c r="D369" i="3"/>
  <c r="D368" i="3" s="1"/>
  <c r="D367" i="3" s="1"/>
  <c r="F343" i="3"/>
  <c r="F336" i="3"/>
  <c r="E336" i="3"/>
  <c r="D336" i="3"/>
  <c r="D332" i="3" s="1"/>
  <c r="F327" i="3"/>
  <c r="D327" i="3"/>
  <c r="F317" i="3"/>
  <c r="G317" i="3" s="1"/>
  <c r="E307" i="3"/>
  <c r="D307" i="3"/>
  <c r="D306" i="3" s="1"/>
  <c r="F301" i="3"/>
  <c r="E301" i="3"/>
  <c r="D301" i="3"/>
  <c r="F287" i="3"/>
  <c r="G287" i="3" s="1"/>
  <c r="F288" i="3"/>
  <c r="G288" i="3" s="1"/>
  <c r="D287" i="3"/>
  <c r="D286" i="3" s="1"/>
  <c r="F279" i="3"/>
  <c r="E279" i="3"/>
  <c r="D269" i="3"/>
  <c r="D268" i="3" s="1"/>
  <c r="D270" i="3"/>
  <c r="F255" i="3"/>
  <c r="D255" i="3"/>
  <c r="D254" i="3" s="1"/>
  <c r="D239" i="3" s="1"/>
  <c r="F212" i="3"/>
  <c r="G212" i="3" s="1"/>
  <c r="F197" i="3"/>
  <c r="F184" i="3"/>
  <c r="F168" i="3"/>
  <c r="F170" i="3"/>
  <c r="E169" i="3"/>
  <c r="E171" i="3"/>
  <c r="D168" i="3"/>
  <c r="D170" i="3"/>
  <c r="F160" i="3"/>
  <c r="D160" i="3"/>
  <c r="D159" i="3" s="1"/>
  <c r="F153" i="3"/>
  <c r="G153" i="3" s="1"/>
  <c r="E141" i="3"/>
  <c r="E142" i="3"/>
  <c r="D141" i="3"/>
  <c r="D142" i="3"/>
  <c r="F134" i="3"/>
  <c r="G134" i="3" s="1"/>
  <c r="E133" i="3"/>
  <c r="E119" i="3"/>
  <c r="F99" i="3"/>
  <c r="G99" i="3" s="1"/>
  <c r="E99" i="3"/>
  <c r="D99" i="3"/>
  <c r="E87" i="3"/>
  <c r="D88" i="3"/>
  <c r="E80" i="3"/>
  <c r="F74" i="3"/>
  <c r="G74" i="3" s="1"/>
  <c r="E73" i="3"/>
  <c r="F67" i="3"/>
  <c r="G67" i="3" s="1"/>
  <c r="F45" i="3"/>
  <c r="G45" i="3" s="1"/>
  <c r="D45" i="3"/>
  <c r="F30" i="3"/>
  <c r="D30" i="3"/>
  <c r="D29" i="3" s="1"/>
  <c r="D28" i="3" s="1"/>
  <c r="D13" i="3"/>
  <c r="F11" i="3" l="1"/>
  <c r="F12" i="3" s="1"/>
  <c r="G16" i="3"/>
  <c r="G370" i="3"/>
  <c r="G192" i="3"/>
  <c r="F189" i="3"/>
  <c r="F188" i="3"/>
  <c r="F21" i="3"/>
  <c r="G21" i="3" s="1"/>
  <c r="G531" i="3"/>
  <c r="F525" i="3"/>
  <c r="G80" i="3"/>
  <c r="G471" i="3"/>
  <c r="G352" i="3"/>
  <c r="F415" i="3"/>
  <c r="G415" i="3" s="1"/>
  <c r="G416" i="3"/>
  <c r="F414" i="3"/>
  <c r="G414" i="3" s="1"/>
  <c r="F413" i="3"/>
  <c r="G413" i="3" s="1"/>
  <c r="G520" i="3"/>
  <c r="G160" i="3"/>
  <c r="F342" i="3"/>
  <c r="G343" i="3"/>
  <c r="G497" i="3"/>
  <c r="F492" i="3"/>
  <c r="F142" i="3"/>
  <c r="G142" i="3" s="1"/>
  <c r="G327" i="3"/>
  <c r="G378" i="3"/>
  <c r="G301" i="3"/>
  <c r="F297" i="3"/>
  <c r="F296" i="3"/>
  <c r="F332" i="3"/>
  <c r="G332" i="3" s="1"/>
  <c r="G336" i="3"/>
  <c r="G440" i="3"/>
  <c r="G204" i="3"/>
  <c r="G423" i="3"/>
  <c r="G386" i="3"/>
  <c r="G155" i="3"/>
  <c r="G30" i="3"/>
  <c r="G469" i="3"/>
  <c r="F480" i="3"/>
  <c r="F481" i="3" s="1"/>
  <c r="G484" i="3"/>
  <c r="F502" i="3"/>
  <c r="F503" i="3" s="1"/>
  <c r="G503" i="3" s="1"/>
  <c r="G506" i="3"/>
  <c r="F210" i="3"/>
  <c r="G210" i="3" s="1"/>
  <c r="F369" i="3"/>
  <c r="G369" i="3" s="1"/>
  <c r="F225" i="3"/>
  <c r="G178" i="3"/>
  <c r="F428" i="3"/>
  <c r="G429" i="3"/>
  <c r="G171" i="3"/>
  <c r="F88" i="3"/>
  <c r="G90" i="3"/>
  <c r="G293" i="3"/>
  <c r="G312" i="3"/>
  <c r="F307" i="3"/>
  <c r="G307" i="3" s="1"/>
  <c r="F306" i="3"/>
  <c r="F541" i="3"/>
  <c r="G543" i="3"/>
  <c r="G76" i="3"/>
  <c r="G364" i="3"/>
  <c r="F361" i="3"/>
  <c r="G361" i="3" s="1"/>
  <c r="F360" i="3"/>
  <c r="G360" i="3" s="1"/>
  <c r="G83" i="3"/>
  <c r="F241" i="3"/>
  <c r="G247" i="3"/>
  <c r="F269" i="3"/>
  <c r="G279" i="3"/>
  <c r="G328" i="3"/>
  <c r="F476" i="3"/>
  <c r="G476" i="3" s="1"/>
  <c r="G260" i="3"/>
  <c r="G164" i="3"/>
  <c r="F218" i="3"/>
  <c r="G218" i="3" s="1"/>
  <c r="G219" i="3"/>
  <c r="G265" i="3"/>
  <c r="G410" i="3"/>
  <c r="F406" i="3"/>
  <c r="G406" i="3" s="1"/>
  <c r="F405" i="3"/>
  <c r="F112" i="3"/>
  <c r="G112" i="3" s="1"/>
  <c r="F254" i="3"/>
  <c r="G255" i="3"/>
  <c r="F375" i="3"/>
  <c r="G375" i="3" s="1"/>
  <c r="F463" i="3"/>
  <c r="G463" i="3" s="1"/>
  <c r="G119" i="3"/>
  <c r="G393" i="3"/>
  <c r="G320" i="3"/>
  <c r="G185" i="3"/>
  <c r="G31" i="3"/>
  <c r="F550" i="3"/>
  <c r="G550" i="3" s="1"/>
  <c r="F548" i="3"/>
  <c r="G552" i="3"/>
  <c r="G513" i="3"/>
  <c r="F510" i="3"/>
  <c r="F509" i="3"/>
  <c r="F141" i="3"/>
  <c r="G141" i="3" s="1"/>
  <c r="E184" i="3"/>
  <c r="G184" i="3" s="1"/>
  <c r="E549" i="3"/>
  <c r="E548" i="3" s="1"/>
  <c r="E540" i="3"/>
  <c r="E539" i="3" s="1"/>
  <c r="D12" i="3"/>
  <c r="D11" i="3" s="1"/>
  <c r="D10" i="3" s="1"/>
  <c r="E502" i="3"/>
  <c r="E66" i="3"/>
  <c r="E65" i="3" s="1"/>
  <c r="E361" i="3"/>
  <c r="E111" i="3"/>
  <c r="E182" i="3"/>
  <c r="E517" i="3"/>
  <c r="E209" i="3"/>
  <c r="E176" i="3"/>
  <c r="E20" i="3"/>
  <c r="E360" i="3"/>
  <c r="E382" i="3"/>
  <c r="G382" i="3" s="1"/>
  <c r="E316" i="3"/>
  <c r="E189" i="3"/>
  <c r="E306" i="3"/>
  <c r="E373" i="3"/>
  <c r="E399" i="3"/>
  <c r="E510" i="3"/>
  <c r="E255" i="3"/>
  <c r="E30" i="3"/>
  <c r="E11" i="3"/>
  <c r="E132" i="3"/>
  <c r="E159" i="3"/>
  <c r="E481" i="3"/>
  <c r="E29" i="3"/>
  <c r="E177" i="3"/>
  <c r="E369" i="3"/>
  <c r="E476" i="3"/>
  <c r="E406" i="3"/>
  <c r="E419" i="3"/>
  <c r="E428" i="3"/>
  <c r="D169" i="3"/>
  <c r="F169" i="3"/>
  <c r="G169" i="3" s="1"/>
  <c r="D391" i="3"/>
  <c r="D390" i="3" s="1"/>
  <c r="D389" i="3" s="1"/>
  <c r="E391" i="3"/>
  <c r="D399" i="3"/>
  <c r="D398" i="3" s="1"/>
  <c r="D397" i="3" s="1"/>
  <c r="D462" i="3"/>
  <c r="D461" i="3" s="1"/>
  <c r="E468" i="3"/>
  <c r="D475" i="3"/>
  <c r="D503" i="3"/>
  <c r="D502" i="3" s="1"/>
  <c r="D510" i="3"/>
  <c r="D509" i="3" s="1"/>
  <c r="D517" i="3"/>
  <c r="D516" i="3" s="1"/>
  <c r="F177" i="3"/>
  <c r="F270" i="3"/>
  <c r="E152" i="3"/>
  <c r="E270" i="3"/>
  <c r="E269" i="3" s="1"/>
  <c r="E268" i="3" s="1"/>
  <c r="E414" i="3"/>
  <c r="E413" i="3" s="1"/>
  <c r="F196" i="3"/>
  <c r="D326" i="3"/>
  <c r="E326" i="3"/>
  <c r="D331" i="3"/>
  <c r="D525" i="3"/>
  <c r="D524" i="3" s="1"/>
  <c r="D523" i="3" s="1"/>
  <c r="G12" i="3"/>
  <c r="D27" i="3"/>
  <c r="E28" i="3"/>
  <c r="F29" i="3"/>
  <c r="G29" i="3" s="1"/>
  <c r="D39" i="3"/>
  <c r="D38" i="3" s="1"/>
  <c r="E39" i="3"/>
  <c r="F38" i="3"/>
  <c r="F39" i="3"/>
  <c r="G39" i="3" s="1"/>
  <c r="F66" i="3"/>
  <c r="G66" i="3" s="1"/>
  <c r="E72" i="3"/>
  <c r="F73" i="3"/>
  <c r="E79" i="3"/>
  <c r="G79" i="3" s="1"/>
  <c r="D87" i="3"/>
  <c r="E86" i="3"/>
  <c r="D94" i="3"/>
  <c r="E94" i="3"/>
  <c r="F94" i="3"/>
  <c r="F111" i="3"/>
  <c r="G111" i="3" s="1"/>
  <c r="E118" i="3"/>
  <c r="G118" i="3" s="1"/>
  <c r="F133" i="3"/>
  <c r="G133" i="3" s="1"/>
  <c r="D140" i="3"/>
  <c r="F152" i="3"/>
  <c r="G152" i="3" s="1"/>
  <c r="F159" i="3"/>
  <c r="E168" i="3"/>
  <c r="G168" i="3" s="1"/>
  <c r="E170" i="3"/>
  <c r="G170" i="3" s="1"/>
  <c r="F183" i="3"/>
  <c r="G183" i="3" s="1"/>
  <c r="D197" i="3"/>
  <c r="D196" i="3" s="1"/>
  <c r="D195" i="3" s="1"/>
  <c r="E197" i="3"/>
  <c r="G197" i="3" s="1"/>
  <c r="F209" i="3"/>
  <c r="G209" i="3" s="1"/>
  <c r="E224" i="3"/>
  <c r="E240" i="3"/>
  <c r="F286" i="3"/>
  <c r="D297" i="3"/>
  <c r="D296" i="3" s="1"/>
  <c r="E297" i="3"/>
  <c r="F298" i="3"/>
  <c r="G298" i="3" s="1"/>
  <c r="F316" i="3"/>
  <c r="G316" i="3" s="1"/>
  <c r="F326" i="3"/>
  <c r="E332" i="3"/>
  <c r="E342" i="3"/>
  <c r="F374" i="3"/>
  <c r="G374" i="3" s="1"/>
  <c r="F391" i="3"/>
  <c r="G391" i="3" s="1"/>
  <c r="G399" i="3"/>
  <c r="F419" i="3"/>
  <c r="F427" i="3"/>
  <c r="D437" i="3"/>
  <c r="D436" i="3" s="1"/>
  <c r="E437" i="3"/>
  <c r="F437" i="3"/>
  <c r="F446" i="3"/>
  <c r="G446" i="3" s="1"/>
  <c r="D454" i="3"/>
  <c r="D453" i="3" s="1"/>
  <c r="D455" i="3"/>
  <c r="E454" i="3"/>
  <c r="E455" i="3"/>
  <c r="F455" i="3"/>
  <c r="E462" i="3"/>
  <c r="F468" i="3"/>
  <c r="G481" i="3"/>
  <c r="D493" i="3"/>
  <c r="D492" i="3" s="1"/>
  <c r="E493" i="3"/>
  <c r="F517" i="3"/>
  <c r="G517" i="3" s="1"/>
  <c r="E525" i="3"/>
  <c r="E547" i="3"/>
  <c r="E39" i="2"/>
  <c r="H39" i="2" s="1"/>
  <c r="E53" i="2"/>
  <c r="H53" i="2" s="1"/>
  <c r="D64" i="2"/>
  <c r="D48" i="2"/>
  <c r="E68" i="2"/>
  <c r="H68" i="2" s="1"/>
  <c r="D68" i="2"/>
  <c r="F72" i="3" l="1"/>
  <c r="G72" i="3" s="1"/>
  <c r="G73" i="3"/>
  <c r="F493" i="3"/>
  <c r="G493" i="3" s="1"/>
  <c r="G468" i="3"/>
  <c r="F549" i="3"/>
  <c r="G549" i="3" s="1"/>
  <c r="G548" i="3"/>
  <c r="F547" i="3"/>
  <c r="G297" i="3"/>
  <c r="F475" i="3"/>
  <c r="G475" i="3" s="1"/>
  <c r="F462" i="3"/>
  <c r="G462" i="3" s="1"/>
  <c r="G437" i="3"/>
  <c r="F368" i="3"/>
  <c r="G368" i="3" s="1"/>
  <c r="G286" i="3"/>
  <c r="G94" i="3"/>
  <c r="F20" i="3"/>
  <c r="G20" i="3" s="1"/>
  <c r="F268" i="3"/>
  <c r="G268" i="3" s="1"/>
  <c r="G269" i="3"/>
  <c r="F87" i="3"/>
  <c r="G88" i="3"/>
  <c r="G189" i="3"/>
  <c r="G455" i="3"/>
  <c r="G159" i="3"/>
  <c r="G241" i="3"/>
  <c r="F240" i="3"/>
  <c r="G541" i="3"/>
  <c r="F540" i="3"/>
  <c r="G326" i="3"/>
  <c r="G270" i="3"/>
  <c r="G306" i="3"/>
  <c r="G428" i="3"/>
  <c r="F224" i="3"/>
  <c r="G224" i="3" s="1"/>
  <c r="G225" i="3"/>
  <c r="G342" i="3"/>
  <c r="G419" i="3"/>
  <c r="G177" i="3"/>
  <c r="G510" i="3"/>
  <c r="G525" i="3"/>
  <c r="F526" i="3"/>
  <c r="G526" i="3" s="1"/>
  <c r="E475" i="3"/>
  <c r="E381" i="3"/>
  <c r="G381" i="3" s="1"/>
  <c r="E492" i="3"/>
  <c r="G492" i="3" s="1"/>
  <c r="E509" i="3"/>
  <c r="G509" i="3" s="1"/>
  <c r="E436" i="3"/>
  <c r="E435" i="3" s="1"/>
  <c r="E196" i="3"/>
  <c r="E195" i="3" s="1"/>
  <c r="E38" i="3"/>
  <c r="G38" i="3" s="1"/>
  <c r="E405" i="3"/>
  <c r="G405" i="3" s="1"/>
  <c r="E315" i="3"/>
  <c r="E151" i="3"/>
  <c r="E474" i="3"/>
  <c r="E390" i="3"/>
  <c r="E398" i="3"/>
  <c r="E296" i="3"/>
  <c r="E285" i="3" s="1"/>
  <c r="E461" i="3"/>
  <c r="E19" i="3"/>
  <c r="E254" i="3"/>
  <c r="E239" i="3" s="1"/>
  <c r="E516" i="3"/>
  <c r="E467" i="3"/>
  <c r="E480" i="3"/>
  <c r="E110" i="3"/>
  <c r="E188" i="3"/>
  <c r="G188" i="3" s="1"/>
  <c r="E175" i="3"/>
  <c r="E427" i="3"/>
  <c r="G427" i="3" s="1"/>
  <c r="E368" i="3"/>
  <c r="F176" i="3"/>
  <c r="G176" i="3" s="1"/>
  <c r="E331" i="3"/>
  <c r="E325" i="3"/>
  <c r="D325" i="3"/>
  <c r="E524" i="3"/>
  <c r="F516" i="3"/>
  <c r="G516" i="3" s="1"/>
  <c r="G502" i="3"/>
  <c r="D491" i="3"/>
  <c r="G480" i="3"/>
  <c r="F474" i="3"/>
  <c r="G474" i="3" s="1"/>
  <c r="F467" i="3"/>
  <c r="G467" i="3" s="1"/>
  <c r="F461" i="3"/>
  <c r="F454" i="3"/>
  <c r="G454" i="3" s="1"/>
  <c r="E453" i="3"/>
  <c r="D452" i="3"/>
  <c r="F445" i="3"/>
  <c r="G445" i="3" s="1"/>
  <c r="F436" i="3"/>
  <c r="D435" i="3"/>
  <c r="F426" i="3"/>
  <c r="G398" i="3"/>
  <c r="D396" i="3"/>
  <c r="F390" i="3"/>
  <c r="G390" i="3" s="1"/>
  <c r="F373" i="3"/>
  <c r="G373" i="3" s="1"/>
  <c r="D360" i="3"/>
  <c r="F325" i="3"/>
  <c r="G325" i="3" s="1"/>
  <c r="F315" i="3"/>
  <c r="G315" i="3" s="1"/>
  <c r="D285" i="3"/>
  <c r="D284" i="3" s="1"/>
  <c r="F182" i="3"/>
  <c r="G182" i="3" s="1"/>
  <c r="F151" i="3"/>
  <c r="G151" i="3" s="1"/>
  <c r="D139" i="3"/>
  <c r="F132" i="3"/>
  <c r="G132" i="3" s="1"/>
  <c r="F110" i="3"/>
  <c r="F93" i="3"/>
  <c r="E93" i="3"/>
  <c r="D93" i="3"/>
  <c r="D86" i="3"/>
  <c r="F65" i="3"/>
  <c r="G65" i="3" s="1"/>
  <c r="F28" i="3"/>
  <c r="G28" i="3" s="1"/>
  <c r="E27" i="3"/>
  <c r="F19" i="3"/>
  <c r="G11" i="3"/>
  <c r="D9" i="3"/>
  <c r="D53" i="2"/>
  <c r="E51" i="2"/>
  <c r="H51" i="2" s="1"/>
  <c r="F23" i="1"/>
  <c r="F86" i="3" l="1"/>
  <c r="G86" i="3" s="1"/>
  <c r="G87" i="3"/>
  <c r="G461" i="3"/>
  <c r="G93" i="3"/>
  <c r="G296" i="3"/>
  <c r="G19" i="3"/>
  <c r="G110" i="3"/>
  <c r="G426" i="3"/>
  <c r="G196" i="3"/>
  <c r="F367" i="3"/>
  <c r="G436" i="3"/>
  <c r="F195" i="3"/>
  <c r="G195" i="3" s="1"/>
  <c r="G240" i="3"/>
  <c r="F239" i="3"/>
  <c r="G239" i="3" s="1"/>
  <c r="G254" i="3"/>
  <c r="F285" i="3"/>
  <c r="F539" i="3"/>
  <c r="G539" i="3" s="1"/>
  <c r="G540" i="3"/>
  <c r="G547" i="3"/>
  <c r="F546" i="3"/>
  <c r="G546" i="3" s="1"/>
  <c r="E140" i="3"/>
  <c r="E139" i="3" s="1"/>
  <c r="E491" i="3"/>
  <c r="E490" i="3" s="1"/>
  <c r="E367" i="3"/>
  <c r="E389" i="3"/>
  <c r="E426" i="3"/>
  <c r="E10" i="3"/>
  <c r="E284" i="3"/>
  <c r="E324" i="3"/>
  <c r="F37" i="3"/>
  <c r="E37" i="3"/>
  <c r="D37" i="3"/>
  <c r="F175" i="3"/>
  <c r="D324" i="3"/>
  <c r="D8" i="3"/>
  <c r="F10" i="3"/>
  <c r="F27" i="3"/>
  <c r="G27" i="3" s="1"/>
  <c r="F331" i="3"/>
  <c r="G331" i="3" s="1"/>
  <c r="D359" i="3"/>
  <c r="F359" i="3"/>
  <c r="F389" i="3"/>
  <c r="F397" i="3"/>
  <c r="D434" i="3"/>
  <c r="E434" i="3"/>
  <c r="F435" i="3"/>
  <c r="G435" i="3" s="1"/>
  <c r="D451" i="3"/>
  <c r="E452" i="3"/>
  <c r="F453" i="3"/>
  <c r="G453" i="3" s="1"/>
  <c r="D490" i="3"/>
  <c r="F491" i="3"/>
  <c r="E523" i="3"/>
  <c r="F524" i="3"/>
  <c r="F284" i="3" l="1"/>
  <c r="G284" i="3" s="1"/>
  <c r="G285" i="3"/>
  <c r="G524" i="3"/>
  <c r="F523" i="3"/>
  <c r="G523" i="3" s="1"/>
  <c r="G491" i="3"/>
  <c r="G397" i="3"/>
  <c r="G367" i="3"/>
  <c r="G389" i="3"/>
  <c r="F140" i="3"/>
  <c r="G175" i="3"/>
  <c r="F36" i="3"/>
  <c r="G37" i="3"/>
  <c r="G10" i="3"/>
  <c r="F8" i="3"/>
  <c r="E9" i="3"/>
  <c r="E8" i="3" s="1"/>
  <c r="E359" i="3"/>
  <c r="G359" i="3" s="1"/>
  <c r="E397" i="3"/>
  <c r="D36" i="3"/>
  <c r="F490" i="3"/>
  <c r="G490" i="3" s="1"/>
  <c r="F452" i="3"/>
  <c r="G452" i="3" s="1"/>
  <c r="E451" i="3"/>
  <c r="F434" i="3"/>
  <c r="G434" i="3" s="1"/>
  <c r="F396" i="3"/>
  <c r="D323" i="3"/>
  <c r="F324" i="3"/>
  <c r="G324" i="3" s="1"/>
  <c r="F9" i="3"/>
  <c r="G9" i="3" l="1"/>
  <c r="F139" i="3"/>
  <c r="G139" i="3" s="1"/>
  <c r="G140" i="3"/>
  <c r="E396" i="3"/>
  <c r="G396" i="3" s="1"/>
  <c r="E36" i="3"/>
  <c r="E35" i="3" s="1"/>
  <c r="E323" i="3"/>
  <c r="G8" i="3"/>
  <c r="F323" i="3"/>
  <c r="D35" i="3"/>
  <c r="F451" i="3"/>
  <c r="G451" i="3" s="1"/>
  <c r="E10" i="2"/>
  <c r="G323" i="3" l="1"/>
  <c r="F35" i="3"/>
  <c r="G36" i="3"/>
  <c r="G35" i="3"/>
  <c r="E7" i="3"/>
  <c r="D7" i="3"/>
  <c r="F10" i="2"/>
  <c r="H10" i="2" s="1"/>
  <c r="F7" i="3" l="1"/>
  <c r="G7" i="3" s="1"/>
  <c r="E44" i="2" l="1"/>
  <c r="H44" i="2" s="1"/>
  <c r="E66" i="2" l="1"/>
  <c r="E56" i="2"/>
  <c r="E55" i="2"/>
  <c r="E54" i="2"/>
  <c r="H54" i="2" s="1"/>
  <c r="E50" i="2"/>
  <c r="E46" i="2"/>
  <c r="E45" i="2" s="1"/>
  <c r="E41" i="2"/>
  <c r="E36" i="2"/>
  <c r="H36" i="2" s="1"/>
  <c r="E35" i="2"/>
  <c r="H35" i="2" s="1"/>
  <c r="E34" i="2"/>
  <c r="H34" i="2" s="1"/>
  <c r="E37" i="2" l="1"/>
  <c r="E52" i="2"/>
  <c r="E33" i="2"/>
  <c r="E62" i="2"/>
  <c r="E47" i="2"/>
  <c r="F49" i="2"/>
  <c r="H49" i="2" s="1"/>
  <c r="D49" i="2"/>
  <c r="E60" i="2" l="1"/>
  <c r="D60" i="2"/>
  <c r="E59" i="2" l="1"/>
  <c r="F14" i="1" s="1"/>
  <c r="H60" i="2"/>
  <c r="D67" i="2"/>
  <c r="D66" i="2" s="1"/>
  <c r="D57" i="2"/>
  <c r="D56" i="2"/>
  <c r="D54" i="2"/>
  <c r="D50" i="2"/>
  <c r="D46" i="2"/>
  <c r="D45" i="2" s="1"/>
  <c r="D44" i="2"/>
  <c r="D43" i="2" s="1"/>
  <c r="D41" i="2"/>
  <c r="D35" i="2"/>
  <c r="D28" i="2"/>
  <c r="D27" i="2" s="1"/>
  <c r="D20" i="2"/>
  <c r="D17" i="2"/>
  <c r="D10" i="2"/>
  <c r="E11" i="1" l="1"/>
  <c r="D9" i="2"/>
  <c r="D52" i="2"/>
  <c r="D33" i="2"/>
  <c r="D47" i="2"/>
  <c r="D37" i="2"/>
  <c r="D62" i="2"/>
  <c r="D59" i="2" s="1"/>
  <c r="E14" i="1" l="1"/>
  <c r="E10" i="1"/>
  <c r="E12" i="1" s="1"/>
  <c r="D32" i="2"/>
  <c r="F28" i="2"/>
  <c r="E28" i="2"/>
  <c r="H28" i="2" l="1"/>
  <c r="E13" i="1"/>
  <c r="E15" i="1" s="1"/>
  <c r="E16" i="1" s="1"/>
  <c r="E25" i="1" s="1"/>
  <c r="F41" i="2" l="1"/>
  <c r="H41" i="2" s="1"/>
  <c r="F43" i="2"/>
  <c r="F46" i="2"/>
  <c r="F50" i="2"/>
  <c r="H50" i="2" s="1"/>
  <c r="H55" i="2"/>
  <c r="F56" i="2"/>
  <c r="H56" i="2" s="1"/>
  <c r="G23" i="1"/>
  <c r="H23" i="1" s="1"/>
  <c r="F14" i="2"/>
  <c r="F27" i="2"/>
  <c r="F17" i="2"/>
  <c r="F20" i="2"/>
  <c r="F66" i="2"/>
  <c r="H66" i="2" s="1"/>
  <c r="F45" i="2" l="1"/>
  <c r="H45" i="2" s="1"/>
  <c r="H46" i="2"/>
  <c r="G11" i="1"/>
  <c r="F9" i="2"/>
  <c r="F52" i="2"/>
  <c r="H52" i="2" s="1"/>
  <c r="F47" i="2"/>
  <c r="H47" i="2" s="1"/>
  <c r="F33" i="2"/>
  <c r="H33" i="2" s="1"/>
  <c r="F62" i="2"/>
  <c r="F37" i="2"/>
  <c r="H37" i="2" s="1"/>
  <c r="F59" i="2" l="1"/>
  <c r="H59" i="2" s="1"/>
  <c r="H62" i="2"/>
  <c r="G10" i="1"/>
  <c r="F32" i="2"/>
  <c r="G14" i="1" l="1"/>
  <c r="H14" i="1" s="1"/>
  <c r="G12" i="1"/>
  <c r="G13" i="1"/>
  <c r="E27" i="2"/>
  <c r="F11" i="1" l="1"/>
  <c r="H11" i="1" s="1"/>
  <c r="H27" i="2"/>
  <c r="G15" i="1"/>
  <c r="G16" i="1" s="1"/>
  <c r="E17" i="2"/>
  <c r="H17" i="2" s="1"/>
  <c r="G25" i="1" l="1"/>
  <c r="E14" i="2"/>
  <c r="H14" i="2" s="1"/>
  <c r="E20" i="2"/>
  <c r="H20" i="2" s="1"/>
  <c r="E9" i="2" l="1"/>
  <c r="H9" i="2" s="1"/>
  <c r="E43" i="2" l="1"/>
  <c r="E32" i="2" l="1"/>
  <c r="H32" i="2" s="1"/>
  <c r="H43" i="2"/>
  <c r="F13" i="1"/>
  <c r="H13" i="1" s="1"/>
  <c r="F15" i="1" l="1"/>
  <c r="H15" i="1" s="1"/>
  <c r="F10" i="1" l="1"/>
  <c r="H10" i="1" s="1"/>
  <c r="F12" i="1" l="1"/>
  <c r="H12" i="1" s="1"/>
  <c r="F16" i="1" l="1"/>
  <c r="F25" i="1" l="1"/>
  <c r="H25" i="1" s="1"/>
  <c r="H16" i="1"/>
</calcChain>
</file>

<file path=xl/sharedStrings.xml><?xml version="1.0" encoding="utf-8"?>
<sst xmlns="http://schemas.openxmlformats.org/spreadsheetml/2006/main" count="679" uniqueCount="336">
  <si>
    <r>
      <rPr>
        <b/>
        <sz val="13.5"/>
        <rFont val="Times New Roman"/>
        <family val="1"/>
      </rPr>
      <t>I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OPĆI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DIO</t>
    </r>
  </si>
  <si>
    <r>
      <rPr>
        <b/>
        <sz val="5"/>
        <rFont val="Times New Roman"/>
        <family val="1"/>
      </rPr>
      <t>Indeks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4/3</t>
    </r>
  </si>
  <si>
    <r>
      <rPr>
        <b/>
        <sz val="8.5"/>
        <rFont val="Times New Roman"/>
        <family val="1"/>
      </rPr>
      <t>A.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RAČUNA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PRIHODA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RASHODA</t>
    </r>
  </si>
  <si>
    <r>
      <rPr>
        <sz val="8.5"/>
        <rFont val="Times New Roman"/>
        <family val="1"/>
      </rPr>
      <t>PRIHODI POSLOVANJA</t>
    </r>
  </si>
  <si>
    <r>
      <rPr>
        <sz val="8.5"/>
        <rFont val="Times New Roman"/>
        <family val="1"/>
      </rPr>
      <t>PRIHODI OD PRODAJE NEFINANCIJSKE IMOVINE</t>
    </r>
  </si>
  <si>
    <r>
      <rPr>
        <b/>
        <sz val="8.5"/>
        <rFont val="Times New Roman"/>
        <family val="1"/>
      </rPr>
      <t>UKUPNO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PRIHODI</t>
    </r>
  </si>
  <si>
    <r>
      <rPr>
        <sz val="8.5"/>
        <rFont val="Times New Roman"/>
        <family val="1"/>
      </rPr>
      <t>RASHODI POSLOVANJA</t>
    </r>
  </si>
  <si>
    <r>
      <rPr>
        <sz val="8.5"/>
        <rFont val="Times New Roman"/>
        <family val="1"/>
      </rPr>
      <t>RASHODI ZA NABAVU NEFINANCIJSKE IMOVINE</t>
    </r>
  </si>
  <si>
    <r>
      <rPr>
        <b/>
        <sz val="8.5"/>
        <rFont val="Times New Roman"/>
        <family val="1"/>
      </rPr>
      <t>UKUPNO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</si>
  <si>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b/>
        <sz val="8.5"/>
        <rFont val="Times New Roman"/>
        <family val="1"/>
      </rPr>
      <t>RAZLIKA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VIŠAK/MANJAK</t>
    </r>
  </si>
  <si>
    <r>
      <rPr>
        <b/>
        <sz val="8.5"/>
        <rFont val="Times New Roman"/>
        <family val="1"/>
      </rPr>
      <t>B.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RAČUNA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FINANCIRANJA</t>
    </r>
  </si>
  <si>
    <r>
      <rPr>
        <sz val="8.5"/>
        <rFont val="Times New Roman"/>
        <family val="1"/>
      </rPr>
      <t>PRIMICI OD FINANCIJSKE IMOVINE I ZADUŽIVANJA</t>
    </r>
  </si>
  <si>
    <r>
      <rPr>
        <sz val="8.5"/>
        <rFont val="Times New Roman"/>
        <family val="1"/>
      </rPr>
      <t>IZDACI ZA FINANCIJSKU IMOVINU I OTPLATE ZAJMOV</t>
    </r>
  </si>
  <si>
    <r>
      <rPr>
        <b/>
        <sz val="8.5"/>
        <rFont val="Times New Roman"/>
        <family val="1"/>
      </rPr>
      <t>NETO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FINANCIRANJE</t>
    </r>
  </si>
  <si>
    <r>
      <rPr>
        <b/>
        <sz val="8.5"/>
        <rFont val="Times New Roman"/>
        <family val="1"/>
      </rPr>
      <t>C.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RASPOLOŽIVA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SREDSTVA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PRETHODNIH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GODINA</t>
    </r>
  </si>
  <si>
    <r>
      <rPr>
        <b/>
        <sz val="8.5"/>
        <rFont val="Times New Roman"/>
        <family val="1"/>
      </rPr>
      <t>VLASTITI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IZVORI</t>
    </r>
  </si>
  <si>
    <r>
      <rPr>
        <b/>
        <sz val="8.5"/>
        <rFont val="Times New Roman"/>
        <family val="1"/>
      </rPr>
      <t>VIŠAK/MANJAK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+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NETO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FINANCIRANJE+RASPOLOŽIVA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SREDSTVA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PRETHODNIH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GODINA</t>
    </r>
  </si>
  <si>
    <r>
      <rPr>
        <b/>
        <sz val="13.5"/>
        <rFont val="Times New Roman"/>
        <family val="1"/>
      </rPr>
      <t>OPĆINA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DRAGALIĆ</t>
    </r>
  </si>
  <si>
    <r>
      <rPr>
        <b/>
        <sz val="12"/>
        <rFont val="Times New Roman"/>
        <family val="1"/>
      </rPr>
      <t>OPĆI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DIO</t>
    </r>
  </si>
  <si>
    <r>
      <rPr>
        <b/>
        <sz val="9"/>
        <rFont val="Times New Roman"/>
        <family val="1"/>
      </rPr>
      <t>6.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PRIHODI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POSLOVANJA</t>
    </r>
  </si>
  <si>
    <r>
      <rPr>
        <b/>
        <sz val="5"/>
        <rFont val="Times New Roman"/>
        <family val="1"/>
      </rPr>
      <t>BROJ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KONTA</t>
    </r>
  </si>
  <si>
    <r>
      <rPr>
        <b/>
        <sz val="7.5"/>
        <rFont val="Times New Roman"/>
        <family val="1"/>
      </rPr>
      <t>VRSTA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PRIHODA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/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RASHODA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</si>
  <si>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POSLOVANJA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</si>
  <si>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poreza</t>
    </r>
  </si>
  <si>
    <r>
      <rPr>
        <sz val="8.5"/>
        <rFont val="Times New Roman"/>
        <family val="1"/>
      </rPr>
      <t>Porez i prirez na dohodak</t>
    </r>
  </si>
  <si>
    <r>
      <rPr>
        <sz val="8.5"/>
        <rFont val="Times New Roman"/>
        <family val="1"/>
      </rPr>
      <t>Porezi na imovinu</t>
    </r>
  </si>
  <si>
    <r>
      <rPr>
        <sz val="8.5"/>
        <rFont val="Times New Roman"/>
        <family val="1"/>
      </rPr>
      <t>Porezi na robu i usluge</t>
    </r>
  </si>
  <si>
    <r>
      <rPr>
        <b/>
        <sz val="8.5"/>
        <rFont val="Times New Roman"/>
        <family val="1"/>
      </rPr>
      <t>Pomoći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inozemstva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(darovnice)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subjekata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unutar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opće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države</t>
    </r>
  </si>
  <si>
    <r>
      <rPr>
        <sz val="8.5"/>
        <rFont val="Times New Roman"/>
        <family val="1"/>
      </rPr>
      <t>Pomoći iz proračuna</t>
    </r>
  </si>
  <si>
    <r>
      <rPr>
        <sz val="8.5"/>
        <rFont val="Times New Roman"/>
        <family val="1"/>
      </rPr>
      <t>Pomoći od ostalih subj. unutar opće države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</si>
  <si>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</si>
  <si>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sz val="8.5"/>
        <rFont val="Times New Roman"/>
        <family val="1"/>
      </rPr>
      <t>Prihodi od financijske imovine</t>
    </r>
  </si>
  <si>
    <r>
      <rPr>
        <sz val="8.5"/>
        <rFont val="Times New Roman"/>
        <family val="1"/>
      </rPr>
      <t>Prihodi od nefinancijske imovine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</si>
  <si>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administrativnih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pristojbi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posebnim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propisim</t>
    </r>
  </si>
  <si>
    <r>
      <rPr>
        <sz val="8.5"/>
        <rFont val="Times New Roman"/>
        <family val="1"/>
      </rPr>
      <t>Prihodi po posebnim propisima</t>
    </r>
  </si>
  <si>
    <r>
      <rPr>
        <sz val="8.5"/>
        <rFont val="Times New Roman"/>
        <family val="1"/>
      </rPr>
      <t>Komunalni doprinosi i naknade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</si>
  <si>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PRODAJE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</si>
  <si>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prodaje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neproizvedene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</si>
  <si>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sz val="8.5"/>
        <rFont val="Times New Roman"/>
        <family val="1"/>
      </rPr>
      <t>Prihodi od prodaje materijalne imov. - prirodnih bogatstava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</si>
  <si>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POSLOVANJA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</si>
  <si>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zaposlene</t>
    </r>
  </si>
  <si>
    <r>
      <rPr>
        <sz val="7.5"/>
        <rFont val="Times New Roman"/>
        <family val="1"/>
      </rPr>
      <t>Plaće (Bruto)</t>
    </r>
  </si>
  <si>
    <r>
      <rPr>
        <sz val="8.5"/>
        <rFont val="Times New Roman"/>
        <family val="1"/>
      </rPr>
      <t>Ostali rashodi za zaposlene</t>
    </r>
  </si>
  <si>
    <r>
      <rPr>
        <b/>
        <sz val="8.5"/>
        <rFont val="Times New Roman"/>
        <family val="1"/>
      </rPr>
      <t>Materijalni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</si>
  <si>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sz val="8.5"/>
        <rFont val="Times New Roman"/>
        <family val="1"/>
      </rPr>
      <t>Naknade troškova zaposlenima</t>
    </r>
  </si>
  <si>
    <r>
      <rPr>
        <sz val="8.5"/>
        <rFont val="Times New Roman"/>
        <family val="1"/>
      </rPr>
      <t>Rashodi za materijal i energiju</t>
    </r>
  </si>
  <si>
    <r>
      <rPr>
        <sz val="8.5"/>
        <rFont val="Times New Roman"/>
        <family val="1"/>
      </rPr>
      <t>Rashodi za usluge</t>
    </r>
  </si>
  <si>
    <r>
      <rPr>
        <sz val="7.5"/>
        <rFont val="Times New Roman"/>
        <family val="1"/>
      </rPr>
      <t>Naknade troškova osobama izvan radnog odnosa</t>
    </r>
  </si>
  <si>
    <r>
      <rPr>
        <sz val="8.5"/>
        <rFont val="Times New Roman"/>
        <family val="1"/>
      </rPr>
      <t>Ostali nespomenuti rashodi poslovanja</t>
    </r>
  </si>
  <si>
    <r>
      <rPr>
        <b/>
        <sz val="8.5"/>
        <rFont val="Times New Roman"/>
        <family val="1"/>
      </rPr>
      <t>Financijski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</si>
  <si>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sz val="8.5"/>
        <rFont val="Times New Roman"/>
        <family val="1"/>
      </rPr>
      <t>Ostali financijski rashodi</t>
    </r>
  </si>
  <si>
    <r>
      <rPr>
        <b/>
        <sz val="8.5"/>
        <rFont val="Times New Roman"/>
        <family val="1"/>
      </rPr>
      <t>Subvencije</t>
    </r>
  </si>
  <si>
    <r>
      <rPr>
        <sz val="8.5"/>
        <rFont val="Times New Roman"/>
        <family val="1"/>
      </rPr>
      <t>Subvencije trg. društv., poljopr. i obrtnicima izvan javnog sektora</t>
    </r>
  </si>
  <si>
    <r>
      <rPr>
        <b/>
        <sz val="7.5"/>
        <rFont val="Times New Roman"/>
        <family val="1"/>
      </rPr>
      <t>Pomoći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dane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u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inoz.i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unutar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općeg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proračuna</t>
    </r>
  </si>
  <si>
    <r>
      <rPr>
        <sz val="7.5"/>
        <rFont val="Times New Roman"/>
        <family val="1"/>
      </rPr>
      <t>Pomoći unutar općeg proračuna</t>
    </r>
  </si>
  <si>
    <r>
      <rPr>
        <b/>
        <sz val="8.5"/>
        <rFont val="Times New Roman"/>
        <family val="1"/>
      </rPr>
      <t>Naknade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građanima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kućanstvima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temelju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osiguranja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druge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naknade</t>
    </r>
  </si>
  <si>
    <r>
      <rPr>
        <sz val="8.5"/>
        <rFont val="Times New Roman"/>
        <family val="1"/>
      </rPr>
      <t>Ostale naknade građanima i kućanstvima iz proračuna</t>
    </r>
  </si>
  <si>
    <r>
      <rPr>
        <b/>
        <sz val="8.5"/>
        <rFont val="Times New Roman"/>
        <family val="1"/>
      </rPr>
      <t>Ostali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</si>
  <si>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sz val="8.5"/>
        <rFont val="Times New Roman"/>
        <family val="1"/>
      </rPr>
      <t>Tekuće donacije</t>
    </r>
  </si>
  <si>
    <r>
      <rPr>
        <sz val="8.5"/>
        <rFont val="Times New Roman"/>
        <family val="1"/>
      </rPr>
      <t>Kapitalne donacije</t>
    </r>
  </si>
  <si>
    <r>
      <rPr>
        <sz val="7.5"/>
        <rFont val="Times New Roman"/>
        <family val="1"/>
      </rPr>
      <t>Kazne, penali i naknade štete</t>
    </r>
  </si>
  <si>
    <r>
      <rPr>
        <sz val="8.5"/>
        <rFont val="Times New Roman"/>
        <family val="1"/>
      </rPr>
      <t>Izvanredni rashodi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</si>
  <si>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NABAVU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</si>
  <si>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nabavu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proizvedene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dugotrajne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</si>
  <si>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sz val="8.5"/>
        <rFont val="Times New Roman"/>
        <family val="1"/>
      </rPr>
      <t>Građevinski objekti</t>
    </r>
  </si>
  <si>
    <r>
      <rPr>
        <sz val="8.5"/>
        <rFont val="Times New Roman"/>
        <family val="1"/>
      </rPr>
      <t>Postrojenja i oprema</t>
    </r>
  </si>
  <si>
    <r>
      <rPr>
        <sz val="8.5"/>
        <rFont val="Times New Roman"/>
        <family val="1"/>
      </rPr>
      <t>Nematerijalna proizvedena imovina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</si>
  <si>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dodatna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ulaganja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nefinancijskoj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imovini</t>
    </r>
  </si>
  <si>
    <r>
      <rPr>
        <sz val="8.5"/>
        <rFont val="Times New Roman"/>
        <family val="1"/>
      </rPr>
      <t>Dodatna ulaganja na građevinskim objektima</t>
    </r>
  </si>
  <si>
    <r>
      <rPr>
        <b/>
        <sz val="11"/>
        <rFont val="Times New Roman"/>
        <family val="1"/>
      </rPr>
      <t>II</t>
    </r>
    <r>
      <rPr>
        <sz val="11"/>
        <rFont val="Times New Roman"/>
        <family val="1"/>
      </rPr>
      <t xml:space="preserve">  </t>
    </r>
    <r>
      <rPr>
        <b/>
        <sz val="11"/>
        <rFont val="Times New Roman"/>
        <family val="1"/>
      </rPr>
      <t>POSEBNI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DIO</t>
    </r>
  </si>
  <si>
    <r>
      <rPr>
        <b/>
        <sz val="4.5"/>
        <rFont val="Times New Roman"/>
        <family val="1"/>
      </rPr>
      <t>BROJ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RAČUNA</t>
    </r>
  </si>
  <si>
    <r>
      <rPr>
        <b/>
        <sz val="11"/>
        <rFont val="Times New Roman"/>
        <family val="1"/>
      </rPr>
      <t>VRSTA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RASHODA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IZDATKA</t>
    </r>
  </si>
  <si>
    <r>
      <rPr>
        <b/>
        <sz val="4.5"/>
        <rFont val="Times New Roman"/>
        <family val="1"/>
      </rPr>
      <t>Indeks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4/3</t>
    </r>
  </si>
  <si>
    <r>
      <rPr>
        <b/>
        <sz val="9.5"/>
        <rFont val="Times New Roman"/>
        <family val="1"/>
      </rPr>
      <t>UKUPNO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IZDACI</t>
    </r>
  </si>
  <si>
    <r>
      <rPr>
        <b/>
        <sz val="9.5"/>
        <rFont val="Times New Roman"/>
        <family val="1"/>
      </rPr>
      <t>R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001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OPĆINSKO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VIJEĆE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</si>
  <si>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A100101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Predstavničko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tijelo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</si>
  <si>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01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javne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usluge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</si>
  <si>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poslovanja</t>
    </r>
  </si>
  <si>
    <r>
      <rPr>
        <b/>
        <sz val="9.5"/>
        <rFont val="Times New Roman"/>
        <family val="1"/>
      </rPr>
      <t>Materijalni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</si>
  <si>
    <r>
      <rPr>
        <sz val="9.5"/>
        <rFont val="Times New Roman"/>
        <family val="1"/>
      </rPr>
      <t>Ostali nespomenuti rashodi poslovanja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</si>
  <si>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A100102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Vijeće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nacionalnih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manjina</t>
    </r>
  </si>
  <si>
    <r>
      <rPr>
        <b/>
        <sz val="9.5"/>
        <rFont val="Times New Roman"/>
        <family val="1"/>
      </rPr>
      <t>Ostali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</si>
  <si>
    <r>
      <rPr>
        <sz val="9.5"/>
        <rFont val="Times New Roman"/>
        <family val="1"/>
      </rPr>
      <t>Tekuće donacije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</si>
  <si>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P1002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političkih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stranaka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</si>
  <si>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A100201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Osnovne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funkcije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stranaka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</si>
  <si>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01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javne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uslug</t>
    </r>
  </si>
  <si>
    <r>
      <rPr>
        <b/>
        <sz val="9.5"/>
        <rFont val="Times New Roman"/>
        <family val="1"/>
      </rPr>
      <t>R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002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OPĆINSKA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UPRAVA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</si>
  <si>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P1003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Javna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uprava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administracija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</si>
  <si>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zaposlene</t>
    </r>
  </si>
  <si>
    <r>
      <rPr>
        <sz val="9.5"/>
        <rFont val="Times New Roman"/>
        <family val="1"/>
      </rPr>
      <t>Plaće (Bruto)</t>
    </r>
  </si>
  <si>
    <r>
      <rPr>
        <sz val="9.5"/>
        <rFont val="Times New Roman"/>
        <family val="1"/>
      </rPr>
      <t>Ostali rashodi za zaposlene</t>
    </r>
  </si>
  <si>
    <r>
      <rPr>
        <sz val="9.5"/>
        <rFont val="Times New Roman"/>
        <family val="1"/>
      </rPr>
      <t>Doprinosi na plaće</t>
    </r>
  </si>
  <si>
    <r>
      <rPr>
        <sz val="9.5"/>
        <rFont val="Times New Roman"/>
        <family val="1"/>
      </rPr>
      <t>Naknade troškova zaposlenima</t>
    </r>
  </si>
  <si>
    <r>
      <rPr>
        <sz val="9.5"/>
        <rFont val="Times New Roman"/>
        <family val="1"/>
      </rPr>
      <t>Rashodi za materijal i energiju</t>
    </r>
  </si>
  <si>
    <r>
      <rPr>
        <sz val="9.5"/>
        <rFont val="Times New Roman"/>
        <family val="1"/>
      </rPr>
      <t>Rashodi za usluge</t>
    </r>
  </si>
  <si>
    <r>
      <rPr>
        <sz val="9.5"/>
        <rFont val="Times New Roman"/>
        <family val="1"/>
      </rPr>
      <t>Naknade troš.osobama izvan radnog odnosa</t>
    </r>
  </si>
  <si>
    <r>
      <rPr>
        <b/>
        <sz val="9.5"/>
        <rFont val="Times New Roman"/>
        <family val="1"/>
      </rPr>
      <t>Financijski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</si>
  <si>
    <r>
      <rPr>
        <sz val="9.5"/>
        <rFont val="Times New Roman"/>
        <family val="1"/>
      </rPr>
      <t>Ostali financ.rashodi - bank.usl.i platni promet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</si>
  <si>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TEKUĆA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PRIČUVA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PRORAČUNA</t>
    </r>
  </si>
  <si>
    <r>
      <rPr>
        <sz val="9.5"/>
        <rFont val="Times New Roman"/>
        <family val="1"/>
      </rPr>
      <t>Izvanredni rashodi - proračunska pričuva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</si>
  <si>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Ekonomski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poslov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</si>
  <si>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LOKALNA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AKCIJSKA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GRUPA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(LAG)</t>
    </r>
  </si>
  <si>
    <r>
      <rPr>
        <b/>
        <sz val="9.5"/>
        <rFont val="Times New Roman"/>
        <family val="1"/>
      </rPr>
      <t>TEKUĆI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T100301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JAVNI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RADOVI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</si>
  <si>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UREDSKI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NAMJEŠTAJ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I
</t>
    </r>
    <r>
      <rPr>
        <b/>
        <sz val="9.5"/>
        <rFont val="Times New Roman"/>
        <family val="1"/>
      </rPr>
      <t>INFORMATIZACIJA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UPRAVE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</si>
  <si>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nefinanc.imovin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</si>
  <si>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</t>
    </r>
  </si>
  <si>
    <r>
      <rPr>
        <sz val="9.5"/>
        <rFont val="Times New Roman"/>
        <family val="1"/>
      </rPr>
      <t>Postrojenja i oprema</t>
    </r>
  </si>
  <si>
    <r>
      <rPr>
        <sz val="9.5"/>
        <rFont val="Times New Roman"/>
        <family val="1"/>
      </rPr>
      <t>Nematerijalna proizvedena imovina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</si>
  <si>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SANACIJA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RATOM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RAZRUŠENIH
</t>
    </r>
    <r>
      <rPr>
        <b/>
        <sz val="9.5"/>
        <rFont val="Times New Roman"/>
        <family val="1"/>
      </rPr>
      <t>DOMOVA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</si>
  <si>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dodat.na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ulag.na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nefin.imov</t>
    </r>
  </si>
  <si>
    <r>
      <rPr>
        <sz val="9.5"/>
        <rFont val="Times New Roman"/>
        <family val="1"/>
      </rPr>
      <t>Dodatna ulaganja na građevinskim objektima</t>
    </r>
  </si>
  <si>
    <r>
      <rPr>
        <sz val="9.5"/>
        <rFont val="Times New Roman"/>
        <family val="1"/>
      </rPr>
      <t>Građevinski objekti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</si>
  <si>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Ekonomski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poslovi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</si>
  <si>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-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P1004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komunalne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infrastrukture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</si>
  <si>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JAVNIH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POVRŠINA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</si>
  <si>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NERAZVRSTANIH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CESTA</t>
    </r>
  </si>
  <si>
    <r>
      <rPr>
        <b/>
        <sz val="9.5"/>
        <rFont val="Times New Roman"/>
        <family val="1"/>
      </rPr>
      <t>TEKUĆI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T100403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GROBLJA</t>
    </r>
  </si>
  <si>
    <r>
      <rPr>
        <sz val="9.5"/>
        <rFont val="Times New Roman"/>
        <family val="1"/>
      </rPr>
      <t>Nematerijalna proizvedena imovina-projekt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</si>
  <si>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P1006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sustava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vodoopskrbe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odvodnje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</si>
  <si>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K100601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KANALIZACIJE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</si>
  <si>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K100602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VODOVODA</t>
    </r>
  </si>
  <si>
    <r>
      <rPr>
        <b/>
        <sz val="9.5"/>
        <rFont val="Times New Roman"/>
        <family val="1"/>
      </rPr>
      <t>Pomoći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dane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inoz.i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unutar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općeg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proračuna</t>
    </r>
  </si>
  <si>
    <r>
      <rPr>
        <sz val="9.5"/>
        <rFont val="Times New Roman"/>
        <family val="1"/>
      </rPr>
      <t>Pomoći unutar općeg proračuna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</si>
  <si>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</t>
    </r>
  </si>
  <si>
    <r>
      <rPr>
        <sz val="9.5"/>
        <rFont val="Times New Roman"/>
        <family val="1"/>
      </rPr>
      <t>Rashodi za nabavku proiz.dogot.imovin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</si>
  <si>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P1009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poljoprivrede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</si>
  <si>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A100901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POLJSKIH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PUTEVA</t>
    </r>
  </si>
  <si>
    <r>
      <rPr>
        <sz val="9.5"/>
        <rFont val="Times New Roman"/>
        <family val="1"/>
      </rPr>
      <t>Rashodi za usluge - usluge tekućeg i inv.održ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</si>
  <si>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A100902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POTICAJNE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MJERE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UNAPREĐENJE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POLJOPR</t>
    </r>
  </si>
  <si>
    <r>
      <rPr>
        <sz val="9.5"/>
        <rFont val="Times New Roman"/>
        <family val="1"/>
      </rPr>
      <t>Subvencije poljoprivrednicim</t>
    </r>
  </si>
  <si>
    <r>
      <rPr>
        <sz val="9.5"/>
        <rFont val="Times New Roman"/>
        <family val="1"/>
      </rPr>
      <t>Kazne, penali i naknade štete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</si>
  <si>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A100903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ČIŠĆENJE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OSNOVNE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KANALSKE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MREŽE</t>
    </r>
  </si>
  <si>
    <r>
      <rPr>
        <sz val="9.5"/>
        <rFont val="Times New Roman"/>
        <family val="1"/>
      </rPr>
      <t>Rashodi za usluge – usluge tekućeg i inv. održavanja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</si>
  <si>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09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Obrazovanje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</si>
  <si>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K101001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DJEČJEG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VRTIĆA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</si>
  <si>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09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Obrazovanj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</si>
  <si>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nefinanc.imovine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</si>
  <si>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Imov.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</si>
  <si>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A101101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OBRAZOVNI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PROGRAMI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OSNOVNIH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ŠKOLA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</si>
  <si>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A101102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SUFINANCIRANJE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PRIJEVOZA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UČENIKA
</t>
    </r>
    <r>
      <rPr>
        <b/>
        <sz val="9.5"/>
        <rFont val="Times New Roman"/>
        <family val="1"/>
      </rPr>
      <t>SREDNJIH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ŠKOLA</t>
    </r>
  </si>
  <si>
    <r>
      <rPr>
        <b/>
        <sz val="9.5"/>
        <rFont val="Times New Roman"/>
        <family val="1"/>
      </rPr>
      <t>Nak.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građ.i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kuć.na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temelju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osig.i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dr.nak.</t>
    </r>
  </si>
  <si>
    <r>
      <rPr>
        <sz val="9.5"/>
        <rFont val="Times New Roman"/>
        <family val="1"/>
      </rPr>
      <t>Ostale naknade građanima i kućanstvima iz proračuna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</si>
  <si>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A101103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SUFINANCIRANJE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KNJIGA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ZA
</t>
    </r>
    <r>
      <rPr>
        <b/>
        <sz val="9.5"/>
        <rFont val="Times New Roman"/>
        <family val="1"/>
      </rPr>
      <t>UČENIKE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O.Š.</t>
    </r>
  </si>
  <si>
    <r>
      <rPr>
        <sz val="9.5"/>
        <rFont val="Times New Roman"/>
        <family val="1"/>
      </rPr>
      <t>Ostale naknade građanima i kućan. iz proračuna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</si>
  <si>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K101101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ŠKOLSKO-SPORTSKE
</t>
    </r>
    <r>
      <rPr>
        <b/>
        <sz val="9.5"/>
        <rFont val="Times New Roman"/>
        <family val="1"/>
      </rPr>
      <t>DVORANE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DRAGALIĆ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</si>
  <si>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P1012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visokog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obrazovanja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</si>
  <si>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A101201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STIPENDIRANJE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STUDENATA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</si>
  <si>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P1013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civilnog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društva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</si>
  <si>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:DJELATNOST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UDRUGA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KULTURI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</si>
  <si>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08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Rekreacija,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kultura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religija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</si>
  <si>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GRAĐANSKE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UDRUGE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UDRUGE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PROIZAŠLE
</t>
    </r>
    <r>
      <rPr>
        <b/>
        <sz val="9.5"/>
        <rFont val="Times New Roman"/>
        <family val="1"/>
      </rPr>
      <t>IZ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DOMOVINSKOG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RATA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</si>
  <si>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A101303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OSNOVNA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DJELATNOST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ORGANIZACIJA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I
</t>
    </r>
    <r>
      <rPr>
        <b/>
        <sz val="9.5"/>
        <rFont val="Times New Roman"/>
        <family val="1"/>
      </rPr>
      <t>UDRUGA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SKRB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OBITELJI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DJECI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</si>
  <si>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ADAPTACIJA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CRKVE</t>
    </r>
  </si>
  <si>
    <r>
      <rPr>
        <sz val="9.5"/>
        <rFont val="Times New Roman"/>
        <family val="1"/>
      </rPr>
      <t>Kapitalne donacije</t>
    </r>
  </si>
  <si>
    <r>
      <rPr>
        <b/>
        <sz val="9.5"/>
        <rFont val="Times New Roman"/>
        <family val="1"/>
      </rPr>
      <t>Subvencije</t>
    </r>
  </si>
  <si>
    <r>
      <rPr>
        <sz val="9.5"/>
        <rFont val="Times New Roman"/>
        <family val="1"/>
      </rPr>
      <t>Subvencije trg.druš.polj.i obrtnicima izvan javnog sektora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</si>
  <si>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P1014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sporta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</si>
  <si>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A101401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JAVNE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POTREBE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SPORTU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</si>
  <si>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K101401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ULAGANJA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SPORTSKE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OBJEKTE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</si>
  <si>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P1015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Organiziranje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provođenje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zaštite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spašavanja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</si>
  <si>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A101501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DVD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</si>
  <si>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03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Javni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red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sigurnost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</si>
  <si>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K101501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OPREMA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DVD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</si>
  <si>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03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Javni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red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sigurnos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</si>
  <si>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K101502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VATROGASNOG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</si>
  <si>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imov.</t>
    </r>
  </si>
  <si>
    <r>
      <rPr>
        <sz val="9.5"/>
        <rFont val="Times New Roman"/>
        <family val="1"/>
      </rPr>
      <t>Građevinski objekt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</si>
  <si>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nefinancijske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imovine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</si>
  <si>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proizvedene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dugotrajne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imovine</t>
    </r>
  </si>
  <si>
    <r>
      <rPr>
        <sz val="9.5"/>
        <rFont val="Times New Roman"/>
        <family val="1"/>
      </rPr>
      <t>Rashodi za mat. i energ.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</si>
  <si>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P1016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socijalne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skrbi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novčanih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pomoći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</si>
  <si>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POMOĆ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OBITELJIMA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KUĆANSTVIMA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I
</t>
    </r>
    <r>
      <rPr>
        <b/>
        <sz val="9.5"/>
        <rFont val="Times New Roman"/>
        <family val="1"/>
      </rPr>
      <t>SOCIJALNO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UGROŽENIM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GRAĐANIMA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</si>
  <si>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10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Socijalna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zaštita</t>
    </r>
  </si>
  <si>
    <r>
      <rPr>
        <sz val="9.5"/>
        <rFont val="Times New Roman"/>
        <family val="1"/>
      </rPr>
      <t>Ostale naknade građanima i kućan.iz proračuna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</si>
  <si>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POTPORE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NOVOROĐENO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DIJETE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</si>
  <si>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10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Socijalna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zaštit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</si>
  <si>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CRVENI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KRIŽ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</si>
  <si>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-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P1017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Dodatne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usluge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zdravstvu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preventiva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</si>
  <si>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07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Zdravstv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</si>
  <si>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K101701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AMBULANTE</t>
    </r>
  </si>
  <si>
    <r>
      <rPr>
        <sz val="9.5"/>
        <rFont val="Times New Roman"/>
        <family val="1"/>
      </rPr>
      <t>Pomoći proračunskim korisnicima drugih proračuna</t>
    </r>
  </si>
  <si>
    <t>Pomoći proračunskim korisnicima drugih proračuna</t>
  </si>
  <si>
    <t>Doprinosi na plaće</t>
  </si>
  <si>
    <t>Administrativne (upravne) pristojbe</t>
  </si>
  <si>
    <t>Tekuće donacije</t>
  </si>
  <si>
    <t>Ostali rashodi</t>
  </si>
  <si>
    <t>Rashodi poslovanja</t>
  </si>
  <si>
    <r>
      <rPr>
        <b/>
        <sz val="10"/>
        <rFont val="Arial"/>
        <family val="2"/>
      </rPr>
      <t>FUNKCIJSKA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KLASIFIKACIJA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05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  <charset val="238"/>
      </rPr>
      <t>Zaštita okoliša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</si>
  <si>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K100502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 xml:space="preserve">I ADAPTACIJA </t>
    </r>
    <r>
      <rPr>
        <b/>
        <sz val="9.5"/>
        <rFont val="Times New Roman"/>
        <family val="1"/>
      </rPr>
      <t>MRTVAČNICA</t>
    </r>
  </si>
  <si>
    <t>Glava 02  JEDINSTVENI UPRAVNI ODJEL</t>
  </si>
  <si>
    <t>Glava 01  OPĆINSKO VIJEĆE</t>
  </si>
  <si>
    <t>Materijalna imovina-prirodna bogatstva</t>
  </si>
  <si>
    <t>Rashodi za nabavu neproizvedene dugotrajne imovine</t>
  </si>
  <si>
    <t>Kapitalne pomoći</t>
  </si>
  <si>
    <t>Nematerijalna proizvedena imovina</t>
  </si>
  <si>
    <r>
      <rPr>
        <b/>
        <sz val="9.5"/>
        <rFont val="Arial"/>
        <family val="2"/>
      </rPr>
      <t>FUNKCIJSKA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06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b/>
        <sz val="9.5"/>
        <rFont val="Times New Roman"/>
        <family val="1"/>
      </rPr>
      <t xml:space="preserve"> Usluge unapređenja stanovanja i zajednice</t>
    </r>
  </si>
  <si>
    <t>KAPITALNI PROJEKT – K101801 : DOKUMENTI PROSTORNOG UREĐENJA</t>
  </si>
  <si>
    <t>Pomoći unutar općeg proračuna</t>
  </si>
  <si>
    <t>Rashodi za nabavu nefinanc.imovine</t>
  </si>
  <si>
    <t>Postrojenje i oprema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</si>
  <si>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A</t>
    </r>
    <r>
      <rPr>
        <b/>
        <sz val="9.5"/>
        <rFont val="Times New Roman"/>
        <family val="1"/>
      </rPr>
      <t>101305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JAVNO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INFORMIRANJE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GRAĐANA</t>
    </r>
  </si>
  <si>
    <t>2.</t>
  </si>
  <si>
    <t>3.</t>
  </si>
  <si>
    <r>
      <rPr>
        <b/>
        <i/>
        <sz val="9.5"/>
        <rFont val="Times New Roman"/>
        <family val="1"/>
        <charset val="238"/>
      </rPr>
      <t>PROGRAM</t>
    </r>
    <r>
      <rPr>
        <i/>
        <sz val="9.5"/>
        <rFont val="Times New Roman"/>
        <family val="1"/>
        <charset val="238"/>
      </rPr>
      <t xml:space="preserve">  </t>
    </r>
    <r>
      <rPr>
        <b/>
        <i/>
        <sz val="9.5"/>
        <rFont val="Times New Roman"/>
        <family val="1"/>
        <charset val="238"/>
      </rPr>
      <t>-</t>
    </r>
    <r>
      <rPr>
        <i/>
        <sz val="9.5"/>
        <rFont val="Times New Roman"/>
        <family val="1"/>
        <charset val="238"/>
      </rPr>
      <t xml:space="preserve"> </t>
    </r>
    <r>
      <rPr>
        <b/>
        <i/>
        <sz val="9.5"/>
        <rFont val="Times New Roman"/>
        <family val="1"/>
        <charset val="238"/>
      </rPr>
      <t>P1018</t>
    </r>
    <r>
      <rPr>
        <i/>
        <sz val="9.5"/>
        <rFont val="Times New Roman"/>
        <family val="1"/>
        <charset val="238"/>
      </rPr>
      <t xml:space="preserve"> </t>
    </r>
    <r>
      <rPr>
        <b/>
        <i/>
        <sz val="9.5"/>
        <rFont val="Times New Roman"/>
        <family val="1"/>
        <charset val="238"/>
      </rPr>
      <t>:</t>
    </r>
    <r>
      <rPr>
        <i/>
        <sz val="9.5"/>
        <rFont val="Times New Roman"/>
        <family val="1"/>
        <charset val="238"/>
      </rPr>
      <t xml:space="preserve"> Prostorno uređenje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</si>
  <si>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POKLON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PAKETIĆI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DIJECU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</si>
  <si>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P1010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predškolskog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odgoja</t>
    </r>
  </si>
  <si>
    <t>AKTIVNOST – A101002 : BORAVAK DJECE U VRTIĆU</t>
  </si>
  <si>
    <t>OPĆINA DRAGALIĆ</t>
  </si>
  <si>
    <t>Rashodi za materijal i energiju</t>
  </si>
  <si>
    <t>Rashodi za dodatna ulaganja na nefinancijskoj imovini</t>
  </si>
  <si>
    <t>Dodatna ulaganja na građevinskim objektima</t>
  </si>
  <si>
    <t>6. PRIHODI POSLOVANJA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</si>
  <si>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1.1.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</si>
  <si>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1.1.OPĆI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</si>
  <si>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1.1.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</si>
  <si>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4.5.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Zakup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poljop.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</si>
  <si>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3</t>
    </r>
    <r>
      <rPr>
        <b/>
        <sz val="9.5"/>
        <rFont val="Arial"/>
        <family val="2"/>
      </rPr>
      <t>.1.</t>
    </r>
    <r>
      <rPr>
        <b/>
        <sz val="9.5"/>
        <rFont val="Times New Roman"/>
        <family val="1"/>
      </rPr>
      <t xml:space="preserve"> VLASTITI PRIHODI -iznajmljivanje opreme služnost..</t>
    </r>
  </si>
  <si>
    <t>Prihodi od prodaje materijalne imov. - kuće i stanovi</t>
  </si>
  <si>
    <t>Glava 03  KOMUNALNA INFRASTRUKTURA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</si>
  <si>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4</t>
    </r>
    <r>
      <rPr>
        <b/>
        <sz val="9.5"/>
        <rFont val="Arial"/>
        <family val="2"/>
      </rPr>
      <t>.4.</t>
    </r>
    <r>
      <rPr>
        <b/>
        <sz val="9.5"/>
        <rFont val="Times New Roman"/>
        <family val="1"/>
      </rPr>
      <t xml:space="preserve"> PRIHODI ZA POSEBNE NAMJENE - Komunalna naknada</t>
    </r>
  </si>
  <si>
    <t>Izvor 4.2. PRIHODI ZA POSEBNE NAMJENE - Komunalni doprinos</t>
  </si>
  <si>
    <t>Izvor 4.1. PRIHODI ZA POSEBNE NAMJENE - Šumski doprinos</t>
  </si>
  <si>
    <t>Glava 04 GOSPODARSTVO</t>
  </si>
  <si>
    <t>Glava 05  JAVNE USTANOVE PREDŠKOLSKOG ODGOJA I OBRAZOVANJA</t>
  </si>
  <si>
    <t>Glava 06  PROGRAMSKA DJELATNOST KULTURE</t>
  </si>
  <si>
    <t>Glava 07  PROGRAMSKA DJELATNOST SPORTA</t>
  </si>
  <si>
    <t>Glava 08  VATROGASTVO I CIVILNA ZAŠTITA</t>
  </si>
  <si>
    <t>KAPITALNI PROJEKT – K101503 : DOKUMENTI SUSTAVA CIVILNE ZAŠTITE</t>
  </si>
  <si>
    <t>Glava 09  PROGRAMSKA DJELATNOST SOCIJALNE SKRBI</t>
  </si>
  <si>
    <t>Glava 10  JAVNE POTREBE I USLUGE U ZDRAVSTVU</t>
  </si>
  <si>
    <t>Glava 11  UNAPREĐENJE STANOVANJA I ZAJEDNICE</t>
  </si>
  <si>
    <t>Izvor 5.3. TEKUĆE POMOĆI - županijski proračun</t>
  </si>
  <si>
    <t>Izvor 4.3. PRIHODI ZA POSEBNE NAMJENE - Prihodi od legalizacije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</si>
  <si>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4</t>
    </r>
    <r>
      <rPr>
        <b/>
        <sz val="9.5"/>
        <rFont val="Arial"/>
        <family val="2"/>
      </rPr>
      <t>.1.</t>
    </r>
    <r>
      <rPr>
        <b/>
        <sz val="9.5"/>
        <rFont val="Times New Roman"/>
        <family val="1"/>
      </rPr>
      <t xml:space="preserve"> PRIHODI ZA OPĆE NAMJENE - Šumski doprinos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</si>
  <si>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P1007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Zaštita okoliša</t>
    </r>
  </si>
  <si>
    <t>Nematerijalna proizvedena imovina - projekti</t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</si>
  <si>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K100504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 IZGRADNJA JAVNE POVRŠINE (TRG)</t>
    </r>
  </si>
  <si>
    <t>Postorjenje i oprema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</si>
  <si>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SUFINANCIRANJE KOMUNALNOG REDARA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</si>
  <si>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P1011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osnovnošk.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srednješkolskog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obrazovanja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</si>
  <si>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ADMINISTR.,TEHNIČKO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STRUČNO OSOBLJE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</si>
  <si>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ZGRADA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RED.KORIŠTENJE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</si>
  <si>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P1005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  <charset val="238"/>
      </rPr>
      <t>Građenje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objekata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komunalne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infrastrukture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</si>
  <si>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 xml:space="preserve"> ODRŽAVANJE JAVNE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RASVJETE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</si>
  <si>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5</t>
    </r>
    <r>
      <rPr>
        <b/>
        <sz val="9.5"/>
        <rFont val="Arial"/>
        <family val="2"/>
      </rPr>
      <t>.1.</t>
    </r>
    <r>
      <rPr>
        <b/>
        <sz val="9.5"/>
        <rFont val="Times New Roman"/>
        <family val="1"/>
      </rPr>
      <t xml:space="preserve"> TEKUĆE POMOĆI HZZ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</si>
  <si>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1.1.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</si>
  <si>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t>Kazne , penali i naknade šteta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</si>
  <si>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4.5.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Zakup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poljop,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</si>
  <si>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r>
      <rPr>
        <b/>
        <sz val="12.5"/>
        <rFont val="Times New Roman"/>
        <family val="1"/>
      </rPr>
      <t>OPĆINA</t>
    </r>
    <r>
      <rPr>
        <sz val="12.5"/>
        <rFont val="Times New Roman"/>
        <family val="1"/>
      </rPr>
      <t xml:space="preserve"> </t>
    </r>
    <r>
      <rPr>
        <b/>
        <sz val="12.5"/>
        <rFont val="Times New Roman"/>
        <family val="1"/>
      </rPr>
      <t>DRAGALIĆ; OIB:19465604393</t>
    </r>
  </si>
  <si>
    <t>Rashodi za dodatna ulag.na nefin.imov</t>
  </si>
  <si>
    <t>Dodatna ulaganja na postrojenju i opremi</t>
  </si>
  <si>
    <t>Izvor 4.1. PRIHODI ZA OPĆE NAMJENE - Šumski doprinos</t>
  </si>
  <si>
    <r>
      <rPr>
        <b/>
        <sz val="9.5"/>
        <rFont val="Arial"/>
        <family val="2"/>
      </rPr>
      <t>FUNKCIJSKA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07</t>
    </r>
    <r>
      <rPr>
        <b/>
        <sz val="9.5"/>
        <rFont val="Times New Roman"/>
        <family val="1"/>
      </rPr>
      <t xml:space="preserve"> - Zdravstvo </t>
    </r>
  </si>
  <si>
    <t>Rashodi za usluge</t>
  </si>
  <si>
    <r>
      <rPr>
        <b/>
        <sz val="9.5"/>
        <rFont val="Arial"/>
        <family val="2"/>
      </rPr>
      <t>FUNKCIJSKA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b/>
        <sz val="9.5"/>
        <rFont val="Times New Roman"/>
        <family val="1"/>
      </rPr>
      <t xml:space="preserve"> - Ekonomski poslovi 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</si>
  <si>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K100501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CESTA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JAVNIH POVRŠINA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</si>
  <si>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A101001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GRAD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NOVA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GRADIŠKA-PROGRAM PREDŠKOLSKOG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OBRAZOVANJA-PREDŠKOLA</t>
    </r>
  </si>
  <si>
    <t>Pomoći dane u inoz.i unutar općeg proračuna</t>
  </si>
  <si>
    <t xml:space="preserve">Izvor 3.3. Prihod od prodaje nefinancijske imovine </t>
  </si>
  <si>
    <r>
      <t>Rashodi za usluge - usluge tekućeg i inv.održ</t>
    </r>
    <r>
      <rPr>
        <sz val="9.5"/>
        <rFont val="Times New Roman"/>
        <family val="1"/>
        <charset val="238"/>
      </rPr>
      <t xml:space="preserve"> - nadzor građenja</t>
    </r>
  </si>
  <si>
    <t>Izvor 9.1. Prijenos sredstava iz prethodnih godina</t>
  </si>
  <si>
    <r>
      <t>Izvor</t>
    </r>
    <r>
      <rPr>
        <b/>
        <sz val="9.5"/>
        <rFont val="Times New Roman"/>
        <family val="1"/>
        <charset val="1"/>
      </rPr>
      <t xml:space="preserve"> 9.1. Prijenos sredstava iz prethodnih godina</t>
    </r>
  </si>
  <si>
    <t>BRODSKO POSAVSKA ŽUPANIJA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</si>
  <si>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Vesna Peterlik</t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</si>
  <si>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-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P1001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Donošenje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akata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mjera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iz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djelokr.</t>
    </r>
    <r>
      <rPr>
        <sz val="9.5"/>
        <rFont val="Times New Roman"/>
        <family val="1"/>
      </rPr>
      <t>P</t>
    </r>
    <r>
      <rPr>
        <b/>
        <i/>
        <sz val="9.5"/>
        <rFont val="Times New Roman"/>
        <family val="1"/>
      </rPr>
      <t>redst.tijela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 mjesne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samoupr.</t>
    </r>
  </si>
  <si>
    <t>AKTIVNOST - A100405: DEZINSKECIJA I DERATIZACIJA</t>
  </si>
  <si>
    <t>AKTIVNOST – A100406 : ZBRINJAVANJE PASA LUTALICA</t>
  </si>
  <si>
    <t>AKTIVNOST – A100407 : ODRŽAVANJE JAVNE ODVODNJE OBORINSKIH VODA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</si>
  <si>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A101502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CIVILNA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ZAŠTITA</t>
    </r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</si>
  <si>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4.5.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 xml:space="preserve">Zakup </t>
    </r>
    <r>
      <rPr>
        <b/>
        <sz val="9.5"/>
        <rFont val="Arial"/>
        <family val="2"/>
      </rPr>
      <t>poljop.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</si>
  <si>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5.4. Državni proračun - Fiskalno izravnanje</t>
    </r>
  </si>
  <si>
    <t>Naknade troškova zaposlenima</t>
  </si>
  <si>
    <t>Izvor 5.6. Državni proračun -  SDUDM</t>
  </si>
  <si>
    <t>Izvor 5.4. Državni proračun - Fiskalno izravnanje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</si>
  <si>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5.2.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DRŽAVNI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PRORAČUN - kapitalne pomoći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</si>
  <si>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DODATNA ULAGANJA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DRUŠTVENI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 DRAGALIĆ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</si>
  <si>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Ekonomski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poslovI</t>
    </r>
  </si>
  <si>
    <r>
      <rPr>
        <b/>
        <sz val="9"/>
        <rFont val="Times New Roman"/>
        <family val="1"/>
      </rPr>
      <t>KAPITALNI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PROJEKT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–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K101702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KAPITALNE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POMOĆI OB NG
ZDRAVSTVENIM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USTANOVAMA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KORISNICIMA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DRUGIH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PRORAČUNA</t>
    </r>
  </si>
  <si>
    <t>KAPITALNI PROJEKT – K100503 : IZGRADNJA GARAŽE I OSTAVA</t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</si>
  <si>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nefinanc.imovin</t>
    </r>
    <r>
      <rPr>
        <sz val="10"/>
        <color rgb="FF000000"/>
        <rFont val="Times New Roman"/>
        <charset val="204"/>
      </rPr>
      <t>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</si>
  <si>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 imovine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</si>
  <si>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</t>
    </r>
    <r>
      <rPr>
        <sz val="10"/>
        <color rgb="FF000000"/>
        <rFont val="Times New Roman"/>
        <charset val="204"/>
      </rPr>
      <t>ine</t>
    </r>
  </si>
  <si>
    <t>Rashodi za usluge - usluge tekućeg i inv.održ - nadzor građenja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</si>
  <si>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</t>
    </r>
    <r>
      <rPr>
        <sz val="10"/>
        <color rgb="FF000000"/>
        <rFont val="Times New Roman"/>
        <charset val="204"/>
      </rPr>
      <t>I</t>
    </r>
  </si>
  <si>
    <t>AKTIVNOST – A100904 : PODMIRENJE DIJELA TROŠKOVA U VEZI S PROVEDBOM ZAKONA O POLJOPRIVREDNOM ZEMLJIŠTU</t>
  </si>
  <si>
    <t>Kazne, upravne mjere i ostali prihodi</t>
  </si>
  <si>
    <t>Ostali prihodi - kazne</t>
  </si>
  <si>
    <t>Izvor 5.2.  DRŽAVNI PRORAČUN - kapitalne pomoći</t>
  </si>
  <si>
    <t>Izvor 5.7. Pomoći iz gradskih proračuna</t>
  </si>
  <si>
    <t>Izvor 5.8. Pomoći iz općinskih proračuna</t>
  </si>
  <si>
    <t>TEKUĆI PROJEKT – T100701: NABAVKE KOMUNALNE OPREME I UREĐAJA</t>
  </si>
  <si>
    <t xml:space="preserve">Izvor  3.3. Prihod od prodaje nefinancijske imovine </t>
  </si>
  <si>
    <t>Izvor  4.8. PRIHOD ZA POSEBNE NAMJENE – Naknada od prenamjene polj. z</t>
  </si>
  <si>
    <t>Izvor  5.4. Državni proračun - Fiskalno izravnanje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</si>
  <si>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1.1.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</t>
    </r>
  </si>
  <si>
    <r>
      <t>Izvor</t>
    </r>
    <r>
      <rPr>
        <b/>
        <sz val="9.5"/>
        <rFont val="Times New Roman"/>
        <family val="1"/>
        <charset val="1"/>
      </rPr>
      <t xml:space="preserve">  9.1. Prijenos sredstava iz prethodnih godina</t>
    </r>
  </si>
  <si>
    <t>Izvor  5.4. Drtžavni proračun - Fiskalno izravnanje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</si>
  <si>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 3</t>
    </r>
    <r>
      <rPr>
        <b/>
        <sz val="9.5"/>
        <rFont val="Arial"/>
        <family val="2"/>
      </rPr>
      <t>.2.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Zakup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poljop.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 - Prijenos sredstava iz predhodnih god.</t>
    </r>
  </si>
  <si>
    <t>Izvor 3.4. Administrativne pristojbe</t>
  </si>
  <si>
    <t>Izvor 3.5.  Ostali prihodi - kazne</t>
  </si>
  <si>
    <t>Pomoći unutar općeg proračuna   32959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</si>
  <si>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4.7.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b/>
        <sz val="9.5"/>
        <rFont val="Times New Roman"/>
        <family val="1"/>
      </rPr>
      <t xml:space="preserve"> Koncesija </t>
    </r>
    <r>
      <rPr>
        <b/>
        <sz val="9.5"/>
        <rFont val="Arial"/>
        <family val="2"/>
      </rPr>
      <t>poljop.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</si>
  <si>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t>Izvršenje 01.0-06.2023.</t>
  </si>
  <si>
    <t>Ovo Izvršenje proračuna za I.-VI.2024. stupa na snagu danom objavljivanja u "Službenom glasniku".</t>
  </si>
  <si>
    <r>
      <rPr>
        <b/>
        <sz val="11"/>
        <rFont val="Times New Roman"/>
        <family val="1"/>
      </rPr>
      <t>POLUGODIŠNJI IZVJEŠTAJ O IZVRŠENJU PRORAČUNA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OPĆINE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DRAGALIĆ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ZA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2024.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GODINU</t>
    </r>
  </si>
  <si>
    <t xml:space="preserve">Izvorni Plan za  2024. </t>
  </si>
  <si>
    <t>Izvršenje 01. - 06.2024.</t>
  </si>
  <si>
    <t>4.</t>
  </si>
  <si>
    <t>Izvršenje 01.-06.2023.</t>
  </si>
  <si>
    <r>
      <rPr>
        <b/>
        <sz val="6.5"/>
        <rFont val="Times New Roman"/>
        <family val="1"/>
      </rPr>
      <t>Izvorni Plan</t>
    </r>
    <r>
      <rPr>
        <sz val="6.5"/>
        <rFont val="Times New Roman"/>
        <family val="1"/>
      </rPr>
      <t xml:space="preserve"> za </t>
    </r>
    <r>
      <rPr>
        <b/>
        <sz val="6.5"/>
        <rFont val="Times New Roman"/>
        <family val="1"/>
      </rPr>
      <t>2024.</t>
    </r>
    <r>
      <rPr>
        <sz val="6.5"/>
        <rFont val="Times New Roman"/>
        <family val="1"/>
      </rPr>
      <t xml:space="preserve"> </t>
    </r>
  </si>
  <si>
    <t>Članak 2.</t>
  </si>
  <si>
    <r>
      <rPr>
        <b/>
        <sz val="8.5"/>
        <rFont val="Times New Roman"/>
        <family val="1"/>
      </rPr>
      <t>Članak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1.</t>
    </r>
  </si>
  <si>
    <t>POLUGODIŠNJI IZVJEŠTAJ O IZVRŠENJU PRORAČUNA OPĆINE DRAGALIĆ ZA 2024. GODINU</t>
  </si>
  <si>
    <t>Polugodišnje izvršenje Proračuna Općine Dragalić za 2024.godinu sastoji se od:</t>
  </si>
  <si>
    <t>U članku 2. prihodi i rashodi te primici i izdaci po ekonomskoj klasifikaciji utvrđuje se u Računu prihoda i rashoda i Računu financiranja za 2024. godinu kako slijedi:</t>
  </si>
  <si>
    <r>
      <rPr>
        <b/>
        <sz val="9"/>
        <color theme="1"/>
        <rFont val="Times New Roman"/>
        <family val="1"/>
      </rPr>
      <t>A.</t>
    </r>
    <r>
      <rPr>
        <sz val="9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</rPr>
      <t>RAČUN</t>
    </r>
    <r>
      <rPr>
        <sz val="9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</rPr>
      <t>PRIHODA</t>
    </r>
    <r>
      <rPr>
        <sz val="9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</rPr>
      <t>I</t>
    </r>
    <r>
      <rPr>
        <sz val="9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</rPr>
      <t>RASHODA</t>
    </r>
  </si>
  <si>
    <t>Izvorni Plan za  2024.</t>
  </si>
  <si>
    <t>Izvršenje 01. - 06.2023.</t>
  </si>
  <si>
    <t>Članak 3.</t>
  </si>
  <si>
    <t xml:space="preserve"> Članak 4.</t>
  </si>
  <si>
    <t>OPĆINSKO VIJEĆE</t>
  </si>
  <si>
    <t>REPUBLIKA  HRVATSKA</t>
  </si>
  <si>
    <t>PREDSJEDNICA OPĆINSKOG VIJEĆA</t>
  </si>
  <si>
    <t>Izvor 4.2. PRIHODI ZA POSEBNE NAMJENE - komunalni doprinos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</si>
  <si>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4.9.</t>
    </r>
    <r>
      <rPr>
        <b/>
        <sz val="9.5"/>
        <rFont val="Times New Roman"/>
        <family val="1"/>
      </rPr>
      <t xml:space="preserve"> PRIHODI PO POSEBNIM PROPISIMA - Vodni doprinos (8%)</t>
    </r>
  </si>
  <si>
    <r>
      <t xml:space="preserve">Rashodi i izdaci u Proračunu, u iznosu </t>
    </r>
    <r>
      <rPr>
        <b/>
        <sz val="11"/>
        <rFont val="Times New Roman"/>
        <family val="1"/>
        <charset val="238"/>
      </rPr>
      <t>230.319,31 €</t>
    </r>
    <r>
      <rPr>
        <sz val="11"/>
        <rFont val="Times New Roman"/>
        <family val="1"/>
        <charset val="238"/>
      </rPr>
      <t xml:space="preserve"> raspoređuju se po organizacijskoj, ekonomskoj i programskoj klasifikaciji u Posebnom dijelu Proračuna kako slijedi:</t>
    </r>
  </si>
  <si>
    <t>3. RASHODI POSLOVANJA</t>
  </si>
  <si>
    <r>
      <rPr>
        <b/>
        <sz val="10"/>
        <rFont val="Times New Roman"/>
        <family val="1"/>
      </rPr>
      <t>7.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PRIHODI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OD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PRODAJE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NEFINANCIJSKE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IMOVINE</t>
    </r>
  </si>
  <si>
    <r>
      <rPr>
        <b/>
        <sz val="10"/>
        <rFont val="Times New Roman"/>
        <family val="1"/>
      </rPr>
      <t>4.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RASHODI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ZA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NABAVU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NEFINANCIJSKE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IMOVINE</t>
    </r>
  </si>
  <si>
    <t>Na temelju članka 88. Zakona o proračunu ("Narodne novine", broj 144/21), članka 2. Pravilnika o polugodišnjem i godišnjem izvještaju o izvršenju proračuna i financijskog plana ("Narodne novine", broj 85/23)  i članka 34. stavak 1., podstavak 4. Statuta Općine Dragalić ("Službeni glasnik", broj 3/18, 4/21 i 3/24) OPĆINSKO VIJEĆE OPĆINE DRAGALIĆ na  22. sjednici održanoj  01.10.2024. godine donijelo je</t>
  </si>
  <si>
    <t>Raspodjela prihoda i stavljanje sredstava na raspolaganje vršit će se u pravilu ravnomjerno tijekom godine na sve korisnike sredstava i to prema dinamici ostvarivanja prihoda odnosno prema rokovima dospijeća plaćanja obveza za koje su sredstva osigurana u Proračunu.</t>
  </si>
  <si>
    <t>URBROJ: 2178-27-03-24-2</t>
  </si>
  <si>
    <r>
      <rPr>
        <b/>
        <sz val="9"/>
        <rFont val="Arial"/>
        <family val="2"/>
      </rPr>
      <t>Dragalić,</t>
    </r>
    <r>
      <rPr>
        <b/>
        <sz val="9"/>
        <rFont val="Times New Roman"/>
        <family val="1"/>
      </rPr>
      <t xml:space="preserve"> 01</t>
    </r>
    <r>
      <rPr>
        <b/>
        <sz val="9"/>
        <rFont val="Arial"/>
        <family val="2"/>
      </rPr>
      <t>.10.2024.</t>
    </r>
  </si>
  <si>
    <t xml:space="preserve">  </t>
  </si>
  <si>
    <r>
      <rPr>
        <b/>
        <sz val="9"/>
        <rFont val="Arial"/>
        <family val="2"/>
      </rPr>
      <t>KLASA:</t>
    </r>
    <r>
      <rPr>
        <b/>
        <sz val="9"/>
        <rFont val="Times New Roman"/>
        <family val="1"/>
      </rPr>
      <t xml:space="preserve"> </t>
    </r>
    <r>
      <rPr>
        <b/>
        <sz val="9"/>
        <rFont val="Times New Roman"/>
        <family val="2"/>
        <charset val="238"/>
      </rPr>
      <t>400-01/24-01/02</t>
    </r>
  </si>
  <si>
    <t>Vesna Peterlik,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</si>
</sst>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"/>
    <numFmt numFmtId="165" formatCode="#,##0.00_ ;\-#,##0.00\ "/>
  </numFmts>
  <fonts count="99" x14ac:knownFonts="1">
    <font>
      <sz val="10"/>
      <color rgb="FF000000"/>
      <name val="Times New Roman"/>
      <charset val="204"/>
    </font>
    <font>
      <b/>
      <sz val="8.5"/>
      <color rgb="FF000000"/>
      <name val="Times New Roman"/>
      <family val="2"/>
    </font>
    <font>
      <sz val="8.5"/>
      <color rgb="FF000000"/>
      <name val="Times New Roman"/>
      <family val="2"/>
    </font>
    <font>
      <sz val="8.5"/>
      <name val="Times New Roman"/>
      <family val="1"/>
      <charset val="238"/>
    </font>
    <font>
      <b/>
      <sz val="7.5"/>
      <color rgb="FF000000"/>
      <name val="Times New Roman"/>
      <family val="2"/>
    </font>
    <font>
      <sz val="7.5"/>
      <color rgb="FF000000"/>
      <name val="Times New Roman"/>
      <family val="2"/>
    </font>
    <font>
      <sz val="7.5"/>
      <name val="Times New Roman"/>
      <family val="1"/>
      <charset val="238"/>
    </font>
    <font>
      <b/>
      <sz val="8.5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color rgb="FF000000"/>
      <name val="Times New Roman"/>
      <family val="2"/>
    </font>
    <font>
      <b/>
      <sz val="9.5"/>
      <color rgb="FF000000"/>
      <name val="Times New Roman"/>
      <family val="2"/>
    </font>
    <font>
      <sz val="9.5"/>
      <name val="Times New Roman"/>
      <family val="1"/>
      <charset val="238"/>
    </font>
    <font>
      <sz val="9.5"/>
      <color rgb="FF000000"/>
      <name val="Times New Roman"/>
      <family val="2"/>
    </font>
    <font>
      <b/>
      <sz val="9.5"/>
      <name val="Times New Roman"/>
      <family val="1"/>
      <charset val="238"/>
    </font>
    <font>
      <sz val="9"/>
      <name val="Times New Roman"/>
      <family val="1"/>
    </font>
    <font>
      <b/>
      <sz val="9"/>
      <name val="Times New Roman"/>
      <family val="1"/>
    </font>
    <font>
      <b/>
      <sz val="13.5"/>
      <name val="Times New Roman"/>
      <family val="1"/>
    </font>
    <font>
      <sz val="13.5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b/>
      <sz val="5"/>
      <name val="Times New Roman"/>
      <family val="1"/>
    </font>
    <font>
      <sz val="5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sz val="12.5"/>
      <name val="Times New Roman"/>
      <family val="1"/>
    </font>
    <font>
      <sz val="12.5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4.5"/>
      <name val="Times New Roman"/>
      <family val="1"/>
    </font>
    <font>
      <sz val="4.5"/>
      <name val="Times New Roman"/>
      <family val="1"/>
    </font>
    <font>
      <b/>
      <sz val="9.5"/>
      <name val="Times New Roman"/>
      <family val="1"/>
    </font>
    <font>
      <sz val="9.5"/>
      <name val="Times New Roman"/>
      <family val="1"/>
    </font>
    <font>
      <b/>
      <i/>
      <sz val="9.5"/>
      <name val="Times New Roman"/>
      <family val="1"/>
    </font>
    <font>
      <b/>
      <sz val="9.5"/>
      <name val="Arial"/>
      <family val="2"/>
    </font>
    <font>
      <b/>
      <sz val="8"/>
      <name val="Times New Roman"/>
      <family val="1"/>
    </font>
    <font>
      <sz val="7.5"/>
      <color theme="1"/>
      <name val="Times New Roman"/>
      <family val="1"/>
      <charset val="238"/>
    </font>
    <font>
      <sz val="8.5"/>
      <color rgb="FF000000"/>
      <name val="Times New Roman"/>
      <family val="1"/>
      <charset val="238"/>
    </font>
    <font>
      <sz val="8.5"/>
      <name val="Times New Roman"/>
      <family val="1"/>
      <charset val="238"/>
    </font>
    <font>
      <sz val="9.5"/>
      <name val="Times New Roman"/>
      <family val="1"/>
      <charset val="238"/>
    </font>
    <font>
      <b/>
      <sz val="9.5"/>
      <name val="Times New Roman"/>
      <family val="1"/>
      <charset val="238"/>
    </font>
    <font>
      <b/>
      <sz val="9.5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9.5"/>
      <color rgb="FF000000"/>
      <name val="Times New Roman"/>
      <family val="1"/>
      <charset val="238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9.5"/>
      <name val="Times New Roman"/>
      <family val="1"/>
      <charset val="238"/>
    </font>
    <font>
      <b/>
      <i/>
      <sz val="9.5"/>
      <name val="Times New Roman"/>
      <family val="1"/>
      <charset val="238"/>
    </font>
    <font>
      <b/>
      <sz val="8.5"/>
      <color rgb="FF00000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9.5"/>
      <name val="Times New Roman"/>
      <family val="2"/>
      <charset val="238"/>
    </font>
    <font>
      <sz val="9.5"/>
      <name val="Times New Roman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9.5"/>
      <name val="Times New Roman"/>
      <family val="2"/>
      <charset val="204"/>
    </font>
    <font>
      <sz val="10"/>
      <color indexed="8"/>
      <name val="Times New Roman"/>
      <family val="1"/>
      <charset val="238"/>
    </font>
    <font>
      <b/>
      <sz val="9.5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8"/>
      <name val="Times New Roman"/>
      <family val="2"/>
      <charset val="238"/>
    </font>
    <font>
      <sz val="10"/>
      <color rgb="FFC00000"/>
      <name val="Times New Roman"/>
      <family val="1"/>
      <charset val="238"/>
    </font>
    <font>
      <sz val="10"/>
      <color indexed="8"/>
      <name val="Times New Roman"/>
      <family val="1"/>
      <charset val="204"/>
    </font>
    <font>
      <b/>
      <sz val="9.5"/>
      <name val="Times New Roman"/>
      <family val="2"/>
      <charset val="204"/>
    </font>
    <font>
      <b/>
      <sz val="9.5"/>
      <name val="Arial"/>
      <family val="2"/>
      <charset val="1"/>
    </font>
    <font>
      <b/>
      <sz val="9.5"/>
      <name val="Times New Roman"/>
      <family val="1"/>
      <charset val="1"/>
    </font>
    <font>
      <b/>
      <sz val="8"/>
      <color rgb="FF000000"/>
      <name val="Times New Roman"/>
      <family val="1"/>
      <charset val="238"/>
    </font>
    <font>
      <b/>
      <sz val="6.5"/>
      <name val="Times New Roman"/>
      <family val="1"/>
      <charset val="238"/>
    </font>
    <font>
      <sz val="10"/>
      <color theme="3" tint="0.39997558519241921"/>
      <name val="Times New Roman"/>
      <family val="1"/>
      <charset val="238"/>
    </font>
    <font>
      <sz val="10"/>
      <color rgb="FF000000"/>
      <name val="Times New Roman"/>
      <family val="2"/>
      <charset val="204"/>
    </font>
    <font>
      <sz val="8.5"/>
      <name val="Times New Roman"/>
      <family val="2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6.5"/>
      <name val="Times New Roman"/>
      <family val="1"/>
    </font>
    <font>
      <b/>
      <sz val="6.5"/>
      <name val="Times New Roman"/>
      <family val="1"/>
    </font>
    <font>
      <b/>
      <sz val="8.5"/>
      <color rgb="FF000000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rgb="FF000000"/>
      <name val="Times New Roman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9"/>
      <name val="Times New Roman"/>
      <family val="2"/>
      <charset val="238"/>
    </font>
    <font>
      <b/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</patternFill>
    </fill>
    <fill>
      <patternFill patternType="solid">
        <fgColor rgb="FF9999FF"/>
      </patternFill>
    </fill>
    <fill>
      <patternFill patternType="solid">
        <fgColor rgb="FF00CCFF"/>
      </patternFill>
    </fill>
    <fill>
      <patternFill patternType="solid">
        <fgColor rgb="FF00FFFF"/>
      </patternFill>
    </fill>
    <fill>
      <patternFill patternType="solid">
        <fgColor rgb="FF00FF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62" fillId="0" borderId="0" applyFont="0" applyFill="0" applyBorder="0" applyAlignment="0" applyProtection="0"/>
    <xf numFmtId="0" fontId="74" fillId="0" borderId="0"/>
  </cellStyleXfs>
  <cellXfs count="558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64" fontId="1" fillId="0" borderId="1" xfId="0" applyNumberFormat="1" applyFont="1" applyBorder="1" applyAlignment="1">
      <alignment horizontal="center" vertical="top" shrinkToFit="1"/>
    </xf>
    <xf numFmtId="1" fontId="2" fillId="0" borderId="1" xfId="0" applyNumberFormat="1" applyFont="1" applyBorder="1" applyAlignment="1">
      <alignment horizontal="left" vertical="top" shrinkToFit="1"/>
    </xf>
    <xf numFmtId="4" fontId="2" fillId="0" borderId="1" xfId="0" applyNumberFormat="1" applyFont="1" applyBorder="1" applyAlignment="1">
      <alignment horizontal="right" vertical="top" shrinkToFit="1"/>
    </xf>
    <xf numFmtId="2" fontId="2" fillId="0" borderId="1" xfId="0" applyNumberFormat="1" applyFont="1" applyBorder="1" applyAlignment="1">
      <alignment horizontal="right" vertical="top" shrinkToFit="1"/>
    </xf>
    <xf numFmtId="0" fontId="0" fillId="2" borderId="1" xfId="0" applyFill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right" vertical="top" shrinkToFit="1"/>
    </xf>
    <xf numFmtId="4" fontId="1" fillId="0" borderId="1" xfId="0" applyNumberFormat="1" applyFont="1" applyBorder="1" applyAlignment="1">
      <alignment horizontal="right" vertical="top" shrinkToFit="1"/>
    </xf>
    <xf numFmtId="1" fontId="1" fillId="2" borderId="1" xfId="0" applyNumberFormat="1" applyFont="1" applyFill="1" applyBorder="1" applyAlignment="1">
      <alignment horizontal="left" vertical="top" shrinkToFit="1"/>
    </xf>
    <xf numFmtId="0" fontId="0" fillId="0" borderId="0" xfId="0" applyAlignment="1">
      <alignment horizontal="left" vertical="top" indent="12"/>
    </xf>
    <xf numFmtId="164" fontId="4" fillId="0" borderId="1" xfId="0" applyNumberFormat="1" applyFont="1" applyBorder="1" applyAlignment="1">
      <alignment horizontal="center" vertical="top" shrinkToFit="1"/>
    </xf>
    <xf numFmtId="1" fontId="1" fillId="3" borderId="1" xfId="0" applyNumberFormat="1" applyFont="1" applyFill="1" applyBorder="1" applyAlignment="1">
      <alignment horizontal="left" vertical="top" shrinkToFit="1"/>
    </xf>
    <xf numFmtId="4" fontId="1" fillId="3" borderId="1" xfId="0" applyNumberFormat="1" applyFont="1" applyFill="1" applyBorder="1" applyAlignment="1">
      <alignment horizontal="right" vertical="top" shrinkToFit="1"/>
    </xf>
    <xf numFmtId="1" fontId="1" fillId="3" borderId="1" xfId="0" applyNumberFormat="1" applyFont="1" applyFill="1" applyBorder="1" applyAlignment="1">
      <alignment horizontal="right" vertical="top" shrinkToFit="1"/>
    </xf>
    <xf numFmtId="1" fontId="1" fillId="0" borderId="1" xfId="0" applyNumberFormat="1" applyFont="1" applyBorder="1" applyAlignment="1">
      <alignment horizontal="left" vertical="top" shrinkToFit="1"/>
    </xf>
    <xf numFmtId="1" fontId="5" fillId="0" borderId="1" xfId="0" applyNumberFormat="1" applyFont="1" applyBorder="1" applyAlignment="1">
      <alignment horizontal="left" vertical="top" shrinkToFit="1"/>
    </xf>
    <xf numFmtId="1" fontId="4" fillId="0" borderId="1" xfId="0" applyNumberFormat="1" applyFont="1" applyBorder="1" applyAlignment="1">
      <alignment horizontal="left" vertical="top" shrinkToFit="1"/>
    </xf>
    <xf numFmtId="164" fontId="9" fillId="2" borderId="1" xfId="0" applyNumberFormat="1" applyFont="1" applyFill="1" applyBorder="1" applyAlignment="1">
      <alignment horizontal="center" vertical="top" shrinkToFit="1"/>
    </xf>
    <xf numFmtId="1" fontId="10" fillId="0" borderId="1" xfId="0" applyNumberFormat="1" applyFont="1" applyBorder="1" applyAlignment="1">
      <alignment horizontal="center" vertical="top" shrinkToFit="1"/>
    </xf>
    <xf numFmtId="1" fontId="12" fillId="0" borderId="1" xfId="0" applyNumberFormat="1" applyFont="1" applyBorder="1" applyAlignment="1">
      <alignment horizontal="center" vertical="top" shrinkToFit="1"/>
    </xf>
    <xf numFmtId="1" fontId="10" fillId="0" borderId="7" xfId="0" applyNumberFormat="1" applyFont="1" applyBorder="1" applyAlignment="1">
      <alignment horizontal="center" vertical="top" shrinkToFit="1"/>
    </xf>
    <xf numFmtId="1" fontId="12" fillId="0" borderId="7" xfId="0" applyNumberFormat="1" applyFont="1" applyBorder="1" applyAlignment="1">
      <alignment horizontal="center" vertical="top" shrinkToFit="1"/>
    </xf>
    <xf numFmtId="4" fontId="12" fillId="0" borderId="2" xfId="0" applyNumberFormat="1" applyFont="1" applyBorder="1" applyAlignment="1">
      <alignment horizontal="right" vertical="top" shrinkToFit="1"/>
    </xf>
    <xf numFmtId="0" fontId="0" fillId="0" borderId="0" xfId="0" applyAlignment="1">
      <alignment horizontal="center" vertical="top"/>
    </xf>
    <xf numFmtId="1" fontId="43" fillId="0" borderId="2" xfId="0" applyNumberFormat="1" applyFont="1" applyBorder="1" applyAlignment="1">
      <alignment horizontal="center" vertical="top" shrinkToFit="1"/>
    </xf>
    <xf numFmtId="0" fontId="0" fillId="8" borderId="0" xfId="0" applyFill="1" applyAlignment="1">
      <alignment horizontal="left" vertical="top"/>
    </xf>
    <xf numFmtId="1" fontId="1" fillId="8" borderId="1" xfId="0" applyNumberFormat="1" applyFont="1" applyFill="1" applyBorder="1" applyAlignment="1">
      <alignment horizontal="left" vertical="top" shrinkToFit="1"/>
    </xf>
    <xf numFmtId="1" fontId="1" fillId="8" borderId="1" xfId="0" applyNumberFormat="1" applyFont="1" applyFill="1" applyBorder="1" applyAlignment="1">
      <alignment horizontal="right" vertical="top" shrinkToFit="1"/>
    </xf>
    <xf numFmtId="1" fontId="39" fillId="8" borderId="1" xfId="0" applyNumberFormat="1" applyFont="1" applyFill="1" applyBorder="1" applyAlignment="1">
      <alignment horizontal="left" vertical="top" shrinkToFit="1"/>
    </xf>
    <xf numFmtId="4" fontId="39" fillId="8" borderId="1" xfId="0" applyNumberFormat="1" applyFont="1" applyFill="1" applyBorder="1" applyAlignment="1">
      <alignment horizontal="right" vertical="top" shrinkToFit="1"/>
    </xf>
    <xf numFmtId="0" fontId="0" fillId="0" borderId="2" xfId="0" applyBorder="1" applyAlignment="1">
      <alignment horizontal="left" vertical="top" wrapText="1"/>
    </xf>
    <xf numFmtId="164" fontId="9" fillId="2" borderId="2" xfId="0" applyNumberFormat="1" applyFont="1" applyFill="1" applyBorder="1" applyAlignment="1">
      <alignment horizontal="center" vertical="top" shrinkToFit="1"/>
    </xf>
    <xf numFmtId="0" fontId="50" fillId="0" borderId="0" xfId="0" applyFont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0" fontId="42" fillId="0" borderId="3" xfId="0" applyFont="1" applyBorder="1" applyAlignment="1">
      <alignment horizontal="left" vertical="top" wrapText="1"/>
    </xf>
    <xf numFmtId="0" fontId="41" fillId="0" borderId="3" xfId="0" applyFont="1" applyBorder="1" applyAlignment="1">
      <alignment horizontal="left" vertical="top" wrapText="1"/>
    </xf>
    <xf numFmtId="0" fontId="42" fillId="0" borderId="2" xfId="0" applyFont="1" applyBorder="1" applyAlignment="1">
      <alignment horizontal="left" vertical="top" wrapText="1"/>
    </xf>
    <xf numFmtId="0" fontId="34" fillId="0" borderId="2" xfId="0" applyFont="1" applyBorder="1" applyAlignment="1">
      <alignment horizontal="left" vertical="top" wrapText="1"/>
    </xf>
    <xf numFmtId="0" fontId="0" fillId="8" borderId="2" xfId="0" applyFill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1" fontId="12" fillId="0" borderId="2" xfId="0" applyNumberFormat="1" applyFont="1" applyBorder="1" applyAlignment="1">
      <alignment horizontal="center" vertical="top" shrinkToFit="1"/>
    </xf>
    <xf numFmtId="0" fontId="50" fillId="0" borderId="2" xfId="0" applyFont="1" applyBorder="1" applyAlignment="1">
      <alignment horizontal="left" vertical="top" wrapText="1"/>
    </xf>
    <xf numFmtId="0" fontId="41" fillId="0" borderId="2" xfId="0" applyFont="1" applyBorder="1" applyAlignment="1">
      <alignment horizontal="left" vertical="top" wrapText="1"/>
    </xf>
    <xf numFmtId="1" fontId="43" fillId="0" borderId="1" xfId="0" applyNumberFormat="1" applyFont="1" applyBorder="1" applyAlignment="1">
      <alignment horizontal="center" vertical="top" shrinkToFit="1"/>
    </xf>
    <xf numFmtId="0" fontId="50" fillId="8" borderId="0" xfId="0" applyFont="1" applyFill="1" applyAlignment="1">
      <alignment horizontal="left" vertical="top"/>
    </xf>
    <xf numFmtId="4" fontId="53" fillId="0" borderId="10" xfId="0" applyNumberFormat="1" applyFont="1" applyBorder="1" applyAlignment="1">
      <alignment vertical="center"/>
    </xf>
    <xf numFmtId="0" fontId="0" fillId="8" borderId="1" xfId="0" applyFill="1" applyBorder="1" applyAlignment="1">
      <alignment horizontal="left" vertical="center" wrapText="1"/>
    </xf>
    <xf numFmtId="4" fontId="1" fillId="8" borderId="1" xfId="0" applyNumberFormat="1" applyFont="1" applyFill="1" applyBorder="1" applyAlignment="1">
      <alignment horizontal="right" vertical="center" shrinkToFit="1"/>
    </xf>
    <xf numFmtId="4" fontId="56" fillId="8" borderId="1" xfId="0" applyNumberFormat="1" applyFont="1" applyFill="1" applyBorder="1" applyAlignment="1">
      <alignment horizontal="right" vertical="top" shrinkToFit="1"/>
    </xf>
    <xf numFmtId="3" fontId="50" fillId="0" borderId="0" xfId="0" applyNumberFormat="1" applyFont="1" applyAlignment="1">
      <alignment horizontal="left" vertical="top"/>
    </xf>
    <xf numFmtId="4" fontId="0" fillId="0" borderId="0" xfId="0" applyNumberFormat="1" applyAlignment="1">
      <alignment horizontal="left" vertical="top"/>
    </xf>
    <xf numFmtId="3" fontId="0" fillId="0" borderId="0" xfId="0" applyNumberFormat="1" applyAlignment="1">
      <alignment horizontal="left" vertical="top"/>
    </xf>
    <xf numFmtId="4" fontId="53" fillId="9" borderId="10" xfId="0" applyNumberFormat="1" applyFont="1" applyFill="1" applyBorder="1" applyAlignment="1">
      <alignment vertical="center"/>
    </xf>
    <xf numFmtId="0" fontId="17" fillId="0" borderId="0" xfId="0" applyFont="1" applyAlignment="1">
      <alignment vertical="top"/>
    </xf>
    <xf numFmtId="0" fontId="66" fillId="0" borderId="0" xfId="0" applyFont="1" applyAlignment="1">
      <alignment horizontal="left" vertical="top"/>
    </xf>
    <xf numFmtId="0" fontId="65" fillId="8" borderId="0" xfId="0" applyFont="1" applyFill="1" applyAlignment="1">
      <alignment horizontal="left" vertical="top"/>
    </xf>
    <xf numFmtId="0" fontId="66" fillId="8" borderId="0" xfId="0" applyFont="1" applyFill="1" applyAlignment="1">
      <alignment horizontal="left" vertical="top"/>
    </xf>
    <xf numFmtId="0" fontId="65" fillId="0" borderId="0" xfId="0" applyFont="1" applyAlignment="1">
      <alignment horizontal="left" vertical="top"/>
    </xf>
    <xf numFmtId="3" fontId="65" fillId="0" borderId="0" xfId="0" applyNumberFormat="1" applyFont="1" applyAlignment="1">
      <alignment horizontal="left" vertical="top"/>
    </xf>
    <xf numFmtId="1" fontId="10" fillId="0" borderId="1" xfId="0" applyNumberFormat="1" applyFont="1" applyBorder="1" applyAlignment="1">
      <alignment horizontal="center" vertical="center" shrinkToFit="1"/>
    </xf>
    <xf numFmtId="1" fontId="12" fillId="0" borderId="1" xfId="0" applyNumberFormat="1" applyFont="1" applyBorder="1" applyAlignment="1">
      <alignment horizontal="center" vertical="center" shrinkToFit="1"/>
    </xf>
    <xf numFmtId="1" fontId="43" fillId="0" borderId="2" xfId="0" applyNumberFormat="1" applyFont="1" applyBorder="1" applyAlignment="1">
      <alignment horizontal="center" vertical="center" shrinkToFit="1"/>
    </xf>
    <xf numFmtId="1" fontId="12" fillId="0" borderId="2" xfId="0" applyNumberFormat="1" applyFont="1" applyBorder="1" applyAlignment="1">
      <alignment horizontal="center" vertical="center" shrinkToFit="1"/>
    </xf>
    <xf numFmtId="1" fontId="10" fillId="0" borderId="7" xfId="0" applyNumberFormat="1" applyFont="1" applyBorder="1" applyAlignment="1">
      <alignment horizontal="center" vertical="center" shrinkToFit="1"/>
    </xf>
    <xf numFmtId="1" fontId="10" fillId="8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1" fontId="46" fillId="0" borderId="2" xfId="0" applyNumberFormat="1" applyFont="1" applyBorder="1" applyAlignment="1">
      <alignment horizontal="center" vertical="center" shrinkToFit="1"/>
    </xf>
    <xf numFmtId="0" fontId="66" fillId="0" borderId="0" xfId="0" applyFont="1" applyAlignment="1">
      <alignment horizontal="right" vertical="center"/>
    </xf>
    <xf numFmtId="4" fontId="66" fillId="0" borderId="0" xfId="0" applyNumberFormat="1" applyFont="1" applyAlignment="1">
      <alignment horizontal="right" vertical="center" shrinkToFit="1"/>
    </xf>
    <xf numFmtId="0" fontId="44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71" fillId="8" borderId="0" xfId="0" applyFont="1" applyFill="1" applyAlignment="1">
      <alignment horizontal="left" vertical="top"/>
    </xf>
    <xf numFmtId="1" fontId="46" fillId="0" borderId="1" xfId="0" applyNumberFormat="1" applyFont="1" applyBorder="1" applyAlignment="1">
      <alignment horizontal="center" vertical="top" shrinkToFit="1"/>
    </xf>
    <xf numFmtId="1" fontId="12" fillId="0" borderId="0" xfId="0" applyNumberFormat="1" applyFont="1" applyAlignment="1">
      <alignment horizontal="center" vertical="center" shrinkToFit="1"/>
    </xf>
    <xf numFmtId="0" fontId="34" fillId="0" borderId="0" xfId="0" applyFont="1" applyAlignment="1">
      <alignment horizontal="left" vertical="top" wrapText="1"/>
    </xf>
    <xf numFmtId="4" fontId="12" fillId="0" borderId="0" xfId="0" applyNumberFormat="1" applyFont="1" applyAlignment="1">
      <alignment horizontal="right" vertical="top" shrinkToFit="1"/>
    </xf>
    <xf numFmtId="1" fontId="12" fillId="8" borderId="0" xfId="0" applyNumberFormat="1" applyFont="1" applyFill="1" applyAlignment="1">
      <alignment horizontal="right" vertical="top" shrinkToFit="1"/>
    </xf>
    <xf numFmtId="4" fontId="50" fillId="0" borderId="0" xfId="0" applyNumberFormat="1" applyFont="1" applyAlignment="1">
      <alignment horizontal="left" vertical="top"/>
    </xf>
    <xf numFmtId="0" fontId="33" fillId="0" borderId="2" xfId="0" applyFont="1" applyBorder="1" applyAlignment="1">
      <alignment horizontal="left" vertical="top" wrapText="1"/>
    </xf>
    <xf numFmtId="0" fontId="0" fillId="0" borderId="0" xfId="0" applyAlignment="1">
      <alignment horizontal="right" vertical="top"/>
    </xf>
    <xf numFmtId="0" fontId="42" fillId="8" borderId="0" xfId="0" applyFont="1" applyFill="1" applyAlignment="1">
      <alignment horizontal="left" vertical="center" wrapText="1"/>
    </xf>
    <xf numFmtId="0" fontId="30" fillId="0" borderId="0" xfId="0" applyFont="1" applyAlignment="1">
      <alignment horizontal="left" vertical="top" wrapText="1"/>
    </xf>
    <xf numFmtId="0" fontId="73" fillId="8" borderId="0" xfId="0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72" fillId="0" borderId="0" xfId="0" applyFont="1" applyAlignment="1">
      <alignment horizontal="left" vertical="top"/>
    </xf>
    <xf numFmtId="0" fontId="78" fillId="0" borderId="0" xfId="0" applyFont="1" applyAlignment="1">
      <alignment horizontal="center" vertical="top" wrapText="1"/>
    </xf>
    <xf numFmtId="0" fontId="58" fillId="0" borderId="0" xfId="0" applyFont="1" applyAlignment="1">
      <alignment horizontal="left" vertical="top" wrapText="1"/>
    </xf>
    <xf numFmtId="0" fontId="73" fillId="8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13" borderId="1" xfId="0" applyFill="1" applyBorder="1" applyAlignment="1">
      <alignment horizontal="center" vertical="center" wrapText="1"/>
    </xf>
    <xf numFmtId="1" fontId="10" fillId="15" borderId="1" xfId="0" applyNumberFormat="1" applyFont="1" applyFill="1" applyBorder="1" applyAlignment="1">
      <alignment horizontal="right" vertical="center" shrinkToFit="1"/>
    </xf>
    <xf numFmtId="1" fontId="10" fillId="0" borderId="9" xfId="0" applyNumberFormat="1" applyFont="1" applyBorder="1" applyAlignment="1">
      <alignment horizontal="center" vertical="top" shrinkToFit="1"/>
    </xf>
    <xf numFmtId="0" fontId="0" fillId="0" borderId="13" xfId="0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center" shrinkToFit="1"/>
    </xf>
    <xf numFmtId="1" fontId="12" fillId="0" borderId="7" xfId="0" applyNumberFormat="1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34" fillId="0" borderId="13" xfId="0" applyFont="1" applyBorder="1" applyAlignment="1">
      <alignment horizontal="left" vertical="top" wrapText="1"/>
    </xf>
    <xf numFmtId="0" fontId="0" fillId="13" borderId="8" xfId="0" applyFill="1" applyBorder="1" applyAlignment="1">
      <alignment horizontal="center" vertical="center" wrapText="1"/>
    </xf>
    <xf numFmtId="164" fontId="65" fillId="2" borderId="1" xfId="0" applyNumberFormat="1" applyFont="1" applyFill="1" applyBorder="1" applyAlignment="1">
      <alignment horizontal="center" vertical="center" shrinkToFit="1"/>
    </xf>
    <xf numFmtId="0" fontId="50" fillId="2" borderId="1" xfId="0" applyFont="1" applyFill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 shrinkToFit="1"/>
    </xf>
    <xf numFmtId="0" fontId="71" fillId="0" borderId="0" xfId="0" applyFont="1" applyAlignment="1">
      <alignment horizontal="left" vertical="top"/>
    </xf>
    <xf numFmtId="0" fontId="41" fillId="0" borderId="5" xfId="0" applyFont="1" applyBorder="1" applyAlignment="1">
      <alignment horizontal="left" vertical="top" wrapText="1"/>
    </xf>
    <xf numFmtId="1" fontId="12" fillId="0" borderId="12" xfId="0" applyNumberFormat="1" applyFont="1" applyBorder="1" applyAlignment="1">
      <alignment horizontal="center" vertical="top" shrinkToFit="1"/>
    </xf>
    <xf numFmtId="1" fontId="12" fillId="0" borderId="20" xfId="0" applyNumberFormat="1" applyFont="1" applyBorder="1" applyAlignment="1">
      <alignment horizontal="center" vertical="top" shrinkToFit="1"/>
    </xf>
    <xf numFmtId="0" fontId="11" fillId="0" borderId="20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1" fontId="10" fillId="0" borderId="12" xfId="0" applyNumberFormat="1" applyFont="1" applyBorder="1" applyAlignment="1">
      <alignment horizontal="center" vertical="top" shrinkToFit="1"/>
    </xf>
    <xf numFmtId="0" fontId="0" fillId="0" borderId="12" xfId="0" applyBorder="1" applyAlignment="1">
      <alignment horizontal="left" vertical="top" wrapText="1"/>
    </xf>
    <xf numFmtId="0" fontId="70" fillId="8" borderId="0" xfId="0" applyFont="1" applyFill="1" applyAlignment="1">
      <alignment horizontal="left" vertical="top" wrapText="1"/>
    </xf>
    <xf numFmtId="0" fontId="79" fillId="0" borderId="1" xfId="0" applyFont="1" applyBorder="1" applyAlignment="1">
      <alignment horizontal="center" vertical="center" wrapText="1"/>
    </xf>
    <xf numFmtId="0" fontId="80" fillId="0" borderId="0" xfId="0" applyFont="1" applyAlignment="1">
      <alignment horizontal="left" vertical="top"/>
    </xf>
    <xf numFmtId="0" fontId="44" fillId="0" borderId="1" xfId="0" applyFont="1" applyBorder="1" applyAlignment="1">
      <alignment horizontal="left" wrapText="1"/>
    </xf>
    <xf numFmtId="4" fontId="13" fillId="9" borderId="10" xfId="0" applyNumberFormat="1" applyFont="1" applyFill="1" applyBorder="1" applyAlignment="1">
      <alignment vertical="center"/>
    </xf>
    <xf numFmtId="0" fontId="60" fillId="0" borderId="13" xfId="0" applyFont="1" applyBorder="1" applyAlignment="1">
      <alignment horizontal="left" vertical="top" wrapText="1"/>
    </xf>
    <xf numFmtId="0" fontId="60" fillId="0" borderId="2" xfId="0" applyFont="1" applyBorder="1" applyAlignment="1">
      <alignment horizontal="left" vertical="top" wrapText="1"/>
    </xf>
    <xf numFmtId="1" fontId="12" fillId="0" borderId="8" xfId="0" applyNumberFormat="1" applyFont="1" applyBorder="1" applyAlignment="1">
      <alignment horizontal="center" vertical="top" shrinkToFit="1"/>
    </xf>
    <xf numFmtId="0" fontId="0" fillId="0" borderId="24" xfId="0" applyBorder="1" applyAlignment="1">
      <alignment horizontal="left" vertical="top"/>
    </xf>
    <xf numFmtId="1" fontId="12" fillId="0" borderId="12" xfId="0" applyNumberFormat="1" applyFont="1" applyBorder="1" applyAlignment="1">
      <alignment horizontal="center" vertical="center" shrinkToFit="1"/>
    </xf>
    <xf numFmtId="0" fontId="0" fillId="0" borderId="15" xfId="0" applyBorder="1" applyAlignment="1">
      <alignment horizontal="left" vertical="top"/>
    </xf>
    <xf numFmtId="1" fontId="12" fillId="0" borderId="16" xfId="0" applyNumberFormat="1" applyFont="1" applyBorder="1" applyAlignment="1">
      <alignment horizontal="left" vertical="top" shrinkToFit="1"/>
    </xf>
    <xf numFmtId="0" fontId="11" fillId="0" borderId="16" xfId="0" applyFont="1" applyBorder="1" applyAlignment="1">
      <alignment horizontal="left" vertical="top" wrapText="1"/>
    </xf>
    <xf numFmtId="0" fontId="11" fillId="0" borderId="27" xfId="0" applyFont="1" applyBorder="1" applyAlignment="1">
      <alignment horizontal="left" vertical="top" wrapText="1"/>
    </xf>
    <xf numFmtId="1" fontId="12" fillId="0" borderId="30" xfId="0" applyNumberFormat="1" applyFont="1" applyBorder="1" applyAlignment="1">
      <alignment horizontal="center" vertical="center" shrinkToFit="1"/>
    </xf>
    <xf numFmtId="1" fontId="10" fillId="0" borderId="17" xfId="0" applyNumberFormat="1" applyFont="1" applyBorder="1" applyAlignment="1">
      <alignment horizontal="center" vertical="top" shrinkToFit="1"/>
    </xf>
    <xf numFmtId="0" fontId="0" fillId="0" borderId="32" xfId="0" applyBorder="1" applyAlignment="1">
      <alignment horizontal="left" vertical="top"/>
    </xf>
    <xf numFmtId="1" fontId="43" fillId="0" borderId="8" xfId="0" applyNumberFormat="1" applyFont="1" applyBorder="1" applyAlignment="1">
      <alignment horizontal="center" vertical="top" shrinkToFit="1"/>
    </xf>
    <xf numFmtId="1" fontId="43" fillId="0" borderId="12" xfId="0" applyNumberFormat="1" applyFont="1" applyBorder="1" applyAlignment="1">
      <alignment horizontal="center" vertical="top" shrinkToFit="1"/>
    </xf>
    <xf numFmtId="1" fontId="43" fillId="0" borderId="12" xfId="0" applyNumberFormat="1" applyFont="1" applyBorder="1" applyAlignment="1">
      <alignment horizontal="center" vertical="center" shrinkToFit="1"/>
    </xf>
    <xf numFmtId="0" fontId="0" fillId="0" borderId="29" xfId="0" applyBorder="1" applyAlignment="1">
      <alignment horizontal="left" vertical="top"/>
    </xf>
    <xf numFmtId="1" fontId="2" fillId="0" borderId="7" xfId="0" applyNumberFormat="1" applyFont="1" applyBorder="1" applyAlignment="1">
      <alignment horizontal="left" vertical="top" shrinkToFit="1"/>
    </xf>
    <xf numFmtId="4" fontId="2" fillId="0" borderId="7" xfId="0" applyNumberFormat="1" applyFont="1" applyBorder="1" applyAlignment="1">
      <alignment horizontal="right" vertical="top" shrinkToFit="1"/>
    </xf>
    <xf numFmtId="1" fontId="1" fillId="8" borderId="7" xfId="0" applyNumberFormat="1" applyFont="1" applyFill="1" applyBorder="1" applyAlignment="1">
      <alignment horizontal="right" vertical="top" shrinkToFit="1"/>
    </xf>
    <xf numFmtId="1" fontId="2" fillId="0" borderId="12" xfId="0" applyNumberFormat="1" applyFont="1" applyBorder="1" applyAlignment="1">
      <alignment horizontal="left" vertical="top" shrinkToFit="1"/>
    </xf>
    <xf numFmtId="4" fontId="2" fillId="0" borderId="12" xfId="0" applyNumberFormat="1" applyFont="1" applyBorder="1" applyAlignment="1">
      <alignment horizontal="right" vertical="top" shrinkToFit="1"/>
    </xf>
    <xf numFmtId="1" fontId="1" fillId="8" borderId="12" xfId="0" applyNumberFormat="1" applyFont="1" applyFill="1" applyBorder="1" applyAlignment="1">
      <alignment horizontal="right" vertical="top" shrinkToFit="1"/>
    </xf>
    <xf numFmtId="1" fontId="56" fillId="0" borderId="12" xfId="0" applyNumberFormat="1" applyFont="1" applyBorder="1" applyAlignment="1">
      <alignment horizontal="left" vertical="top" shrinkToFit="1"/>
    </xf>
    <xf numFmtId="4" fontId="56" fillId="0" borderId="12" xfId="0" applyNumberFormat="1" applyFont="1" applyBorder="1" applyAlignment="1">
      <alignment horizontal="right" vertical="top" shrinkToFit="1"/>
    </xf>
    <xf numFmtId="1" fontId="56" fillId="8" borderId="12" xfId="0" applyNumberFormat="1" applyFont="1" applyFill="1" applyBorder="1" applyAlignment="1">
      <alignment horizontal="right" vertical="top" shrinkToFit="1"/>
    </xf>
    <xf numFmtId="4" fontId="0" fillId="0" borderId="0" xfId="0" applyNumberFormat="1" applyAlignment="1">
      <alignment horizontal="right" vertical="top"/>
    </xf>
    <xf numFmtId="4" fontId="1" fillId="8" borderId="1" xfId="0" applyNumberFormat="1" applyFont="1" applyFill="1" applyBorder="1" applyAlignment="1">
      <alignment horizontal="right" vertical="center" wrapText="1" shrinkToFit="1"/>
    </xf>
    <xf numFmtId="0" fontId="17" fillId="0" borderId="0" xfId="0" applyFont="1" applyAlignment="1">
      <alignment horizontal="center" vertical="top"/>
    </xf>
    <xf numFmtId="0" fontId="0" fillId="8" borderId="0" xfId="0" applyFill="1" applyAlignment="1">
      <alignment horizontal="center" vertical="top"/>
    </xf>
    <xf numFmtId="0" fontId="44" fillId="0" borderId="0" xfId="0" applyFont="1" applyAlignment="1">
      <alignment horizontal="center" vertical="top"/>
    </xf>
    <xf numFmtId="4" fontId="44" fillId="0" borderId="0" xfId="0" applyNumberFormat="1" applyFont="1" applyAlignment="1">
      <alignment horizontal="right" vertical="top"/>
    </xf>
    <xf numFmtId="0" fontId="50" fillId="0" borderId="0" xfId="0" applyFont="1" applyAlignment="1">
      <alignment horizontal="left" vertical="top" wrapText="1"/>
    </xf>
    <xf numFmtId="0" fontId="0" fillId="13" borderId="14" xfId="0" applyFill="1" applyBorder="1" applyAlignment="1">
      <alignment horizontal="center" vertical="center" wrapText="1"/>
    </xf>
    <xf numFmtId="4" fontId="50" fillId="0" borderId="0" xfId="0" applyNumberFormat="1" applyFont="1" applyAlignment="1">
      <alignment horizontal="right" vertical="top"/>
    </xf>
    <xf numFmtId="0" fontId="11" fillId="0" borderId="26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4" fontId="82" fillId="0" borderId="1" xfId="0" applyNumberFormat="1" applyFont="1" applyBorder="1" applyAlignment="1">
      <alignment horizontal="right" vertical="top" shrinkToFit="1"/>
    </xf>
    <xf numFmtId="4" fontId="82" fillId="0" borderId="7" xfId="0" applyNumberFormat="1" applyFont="1" applyBorder="1" applyAlignment="1">
      <alignment horizontal="right" vertical="top" shrinkToFit="1"/>
    </xf>
    <xf numFmtId="4" fontId="82" fillId="0" borderId="12" xfId="0" applyNumberFormat="1" applyFont="1" applyBorder="1" applyAlignment="1">
      <alignment horizontal="right" vertical="top" shrinkToFit="1"/>
    </xf>
    <xf numFmtId="0" fontId="53" fillId="8" borderId="0" xfId="0" applyFont="1" applyFill="1" applyAlignment="1">
      <alignment horizontal="left" vertical="top"/>
    </xf>
    <xf numFmtId="0" fontId="11" fillId="0" borderId="3" xfId="0" applyFont="1" applyBorder="1" applyAlignment="1">
      <alignment horizontal="left" vertical="top" wrapText="1"/>
    </xf>
    <xf numFmtId="0" fontId="51" fillId="13" borderId="2" xfId="0" applyFont="1" applyFill="1" applyBorder="1" applyAlignment="1">
      <alignment horizontal="center" vertical="center" wrapText="1"/>
    </xf>
    <xf numFmtId="0" fontId="51" fillId="13" borderId="1" xfId="0" applyFont="1" applyFill="1" applyBorder="1" applyAlignment="1">
      <alignment horizontal="center" vertical="center" wrapText="1"/>
    </xf>
    <xf numFmtId="4" fontId="83" fillId="15" borderId="1" xfId="0" applyNumberFormat="1" applyFont="1" applyFill="1" applyBorder="1" applyAlignment="1">
      <alignment horizontal="right" vertical="center" shrinkToFit="1"/>
    </xf>
    <xf numFmtId="4" fontId="83" fillId="12" borderId="1" xfId="0" applyNumberFormat="1" applyFont="1" applyFill="1" applyBorder="1" applyAlignment="1">
      <alignment horizontal="right" vertical="center" shrinkToFit="1"/>
    </xf>
    <xf numFmtId="4" fontId="83" fillId="8" borderId="1" xfId="0" applyNumberFormat="1" applyFont="1" applyFill="1" applyBorder="1" applyAlignment="1">
      <alignment horizontal="right" vertical="center" shrinkToFit="1"/>
    </xf>
    <xf numFmtId="4" fontId="83" fillId="3" borderId="1" xfId="0" applyNumberFormat="1" applyFont="1" applyFill="1" applyBorder="1" applyAlignment="1">
      <alignment horizontal="right" vertical="center" shrinkToFit="1"/>
    </xf>
    <xf numFmtId="4" fontId="83" fillId="4" borderId="1" xfId="0" applyNumberFormat="1" applyFont="1" applyFill="1" applyBorder="1" applyAlignment="1">
      <alignment horizontal="right" vertical="center" shrinkToFit="1"/>
    </xf>
    <xf numFmtId="4" fontId="83" fillId="6" borderId="1" xfId="0" applyNumberFormat="1" applyFont="1" applyFill="1" applyBorder="1" applyAlignment="1">
      <alignment horizontal="right" vertical="center" shrinkToFit="1"/>
    </xf>
    <xf numFmtId="4" fontId="83" fillId="7" borderId="1" xfId="0" applyNumberFormat="1" applyFont="1" applyFill="1" applyBorder="1" applyAlignment="1">
      <alignment horizontal="right" vertical="center" shrinkToFit="1"/>
    </xf>
    <xf numFmtId="4" fontId="15" fillId="0" borderId="10" xfId="0" applyNumberFormat="1" applyFont="1" applyBorder="1" applyAlignment="1" applyProtection="1">
      <alignment horizontal="right" vertical="center"/>
      <protection locked="0"/>
    </xf>
    <xf numFmtId="4" fontId="84" fillId="0" borderId="1" xfId="0" applyNumberFormat="1" applyFont="1" applyBorder="1" applyAlignment="1">
      <alignment horizontal="right" vertical="center" shrinkToFit="1"/>
    </xf>
    <xf numFmtId="4" fontId="83" fillId="0" borderId="1" xfId="0" applyNumberFormat="1" applyFont="1" applyBorder="1" applyAlignment="1">
      <alignment horizontal="right" vertical="center" shrinkToFit="1"/>
    </xf>
    <xf numFmtId="4" fontId="14" fillId="0" borderId="7" xfId="0" applyNumberFormat="1" applyFont="1" applyBorder="1" applyAlignment="1">
      <alignment horizontal="right" vertical="center" shrinkToFit="1"/>
    </xf>
    <xf numFmtId="4" fontId="84" fillId="0" borderId="16" xfId="0" applyNumberFormat="1" applyFont="1" applyBorder="1" applyAlignment="1">
      <alignment horizontal="right" vertical="center" shrinkToFit="1"/>
    </xf>
    <xf numFmtId="4" fontId="83" fillId="12" borderId="9" xfId="0" applyNumberFormat="1" applyFont="1" applyFill="1" applyBorder="1" applyAlignment="1">
      <alignment horizontal="right" vertical="center" shrinkToFit="1"/>
    </xf>
    <xf numFmtId="4" fontId="83" fillId="6" borderId="7" xfId="0" applyNumberFormat="1" applyFont="1" applyFill="1" applyBorder="1" applyAlignment="1">
      <alignment horizontal="right" vertical="center" shrinkToFit="1"/>
    </xf>
    <xf numFmtId="4" fontId="83" fillId="7" borderId="2" xfId="0" applyNumberFormat="1" applyFont="1" applyFill="1" applyBorder="1" applyAlignment="1">
      <alignment horizontal="right" vertical="center" shrinkToFit="1"/>
    </xf>
    <xf numFmtId="4" fontId="15" fillId="0" borderId="10" xfId="0" applyNumberFormat="1" applyFont="1" applyBorder="1" applyAlignment="1" applyProtection="1">
      <alignment vertical="center"/>
      <protection locked="0"/>
    </xf>
    <xf numFmtId="4" fontId="14" fillId="0" borderId="1" xfId="0" applyNumberFormat="1" applyFont="1" applyBorder="1" applyAlignment="1">
      <alignment horizontal="right" vertical="center" shrinkToFit="1"/>
    </xf>
    <xf numFmtId="4" fontId="83" fillId="0" borderId="7" xfId="0" applyNumberFormat="1" applyFont="1" applyBorder="1" applyAlignment="1">
      <alignment horizontal="right" vertical="center" shrinkToFit="1"/>
    </xf>
    <xf numFmtId="4" fontId="83" fillId="0" borderId="2" xfId="0" applyNumberFormat="1" applyFont="1" applyBorder="1" applyAlignment="1">
      <alignment horizontal="right" vertical="center"/>
    </xf>
    <xf numFmtId="4" fontId="83" fillId="4" borderId="1" xfId="0" applyNumberFormat="1" applyFont="1" applyFill="1" applyBorder="1" applyAlignment="1">
      <alignment horizontal="right" vertical="top" shrinkToFit="1"/>
    </xf>
    <xf numFmtId="4" fontId="83" fillId="6" borderId="1" xfId="0" applyNumberFormat="1" applyFont="1" applyFill="1" applyBorder="1" applyAlignment="1">
      <alignment horizontal="right" vertical="top" shrinkToFit="1"/>
    </xf>
    <xf numFmtId="4" fontId="83" fillId="7" borderId="1" xfId="0" applyNumberFormat="1" applyFont="1" applyFill="1" applyBorder="1" applyAlignment="1">
      <alignment horizontal="right" vertical="top" shrinkToFit="1"/>
    </xf>
    <xf numFmtId="4" fontId="83" fillId="8" borderId="1" xfId="0" applyNumberFormat="1" applyFont="1" applyFill="1" applyBorder="1" applyAlignment="1">
      <alignment horizontal="right" vertical="top" shrinkToFit="1"/>
    </xf>
    <xf numFmtId="4" fontId="84" fillId="0" borderId="2" xfId="0" applyNumberFormat="1" applyFont="1" applyBorder="1" applyAlignment="1">
      <alignment horizontal="right" vertical="center" shrinkToFit="1"/>
    </xf>
    <xf numFmtId="4" fontId="15" fillId="0" borderId="31" xfId="0" applyNumberFormat="1" applyFont="1" applyBorder="1" applyAlignment="1" applyProtection="1">
      <alignment horizontal="right" vertical="center"/>
      <protection locked="0"/>
    </xf>
    <xf numFmtId="4" fontId="84" fillId="0" borderId="12" xfId="0" applyNumberFormat="1" applyFont="1" applyBorder="1" applyAlignment="1">
      <alignment horizontal="right" vertical="center" shrinkToFit="1"/>
    </xf>
    <xf numFmtId="4" fontId="83" fillId="3" borderId="9" xfId="0" applyNumberFormat="1" applyFont="1" applyFill="1" applyBorder="1" applyAlignment="1">
      <alignment horizontal="right" vertical="center" shrinkToFit="1"/>
    </xf>
    <xf numFmtId="4" fontId="14" fillId="8" borderId="1" xfId="0" applyNumberFormat="1" applyFont="1" applyFill="1" applyBorder="1" applyAlignment="1">
      <alignment horizontal="right" vertical="center" shrinkToFit="1"/>
    </xf>
    <xf numFmtId="4" fontId="84" fillId="8" borderId="1" xfId="0" applyNumberFormat="1" applyFont="1" applyFill="1" applyBorder="1" applyAlignment="1">
      <alignment horizontal="right" vertical="center" shrinkToFit="1"/>
    </xf>
    <xf numFmtId="4" fontId="83" fillId="4" borderId="7" xfId="0" applyNumberFormat="1" applyFont="1" applyFill="1" applyBorder="1" applyAlignment="1">
      <alignment horizontal="right" vertical="center" shrinkToFit="1"/>
    </xf>
    <xf numFmtId="4" fontId="83" fillId="8" borderId="7" xfId="0" applyNumberFormat="1" applyFont="1" applyFill="1" applyBorder="1" applyAlignment="1">
      <alignment horizontal="right" vertical="center" shrinkToFit="1"/>
    </xf>
    <xf numFmtId="4" fontId="83" fillId="8" borderId="12" xfId="0" applyNumberFormat="1" applyFont="1" applyFill="1" applyBorder="1" applyAlignment="1">
      <alignment horizontal="right" vertical="center" shrinkToFit="1"/>
    </xf>
    <xf numFmtId="4" fontId="84" fillId="8" borderId="12" xfId="0" applyNumberFormat="1" applyFont="1" applyFill="1" applyBorder="1" applyAlignment="1">
      <alignment horizontal="right" vertical="center" shrinkToFit="1"/>
    </xf>
    <xf numFmtId="4" fontId="15" fillId="0" borderId="21" xfId="0" applyNumberFormat="1" applyFont="1" applyBorder="1" applyAlignment="1" applyProtection="1">
      <alignment horizontal="right" vertical="center"/>
      <protection locked="0"/>
    </xf>
    <xf numFmtId="4" fontId="83" fillId="11" borderId="2" xfId="0" applyNumberFormat="1" applyFont="1" applyFill="1" applyBorder="1" applyAlignment="1">
      <alignment horizontal="right" vertical="center" shrinkToFit="1"/>
    </xf>
    <xf numFmtId="2" fontId="83" fillId="8" borderId="2" xfId="0" applyNumberFormat="1" applyFont="1" applyFill="1" applyBorder="1" applyAlignment="1">
      <alignment horizontal="right" vertical="center" shrinkToFit="1"/>
    </xf>
    <xf numFmtId="4" fontId="15" fillId="8" borderId="10" xfId="0" applyNumberFormat="1" applyFont="1" applyFill="1" applyBorder="1" applyAlignment="1" applyProtection="1">
      <alignment horizontal="right" vertical="center"/>
      <protection locked="0"/>
    </xf>
    <xf numFmtId="4" fontId="83" fillId="0" borderId="2" xfId="1" applyNumberFormat="1" applyFont="1" applyFill="1" applyBorder="1" applyAlignment="1">
      <alignment horizontal="right" vertical="center" shrinkToFit="1"/>
    </xf>
    <xf numFmtId="2" fontId="84" fillId="0" borderId="1" xfId="0" applyNumberFormat="1" applyFont="1" applyBorder="1" applyAlignment="1">
      <alignment horizontal="right" vertical="center" shrinkToFit="1"/>
    </xf>
    <xf numFmtId="4" fontId="83" fillId="0" borderId="2" xfId="0" applyNumberFormat="1" applyFont="1" applyBorder="1" applyAlignment="1">
      <alignment horizontal="right" vertical="top" shrinkToFit="1"/>
    </xf>
    <xf numFmtId="4" fontId="83" fillId="0" borderId="1" xfId="0" applyNumberFormat="1" applyFont="1" applyBorder="1" applyAlignment="1">
      <alignment horizontal="right" vertical="top" shrinkToFit="1"/>
    </xf>
    <xf numFmtId="4" fontId="14" fillId="0" borderId="10" xfId="0" applyNumberFormat="1" applyFont="1" applyBorder="1" applyAlignment="1" applyProtection="1">
      <alignment vertical="center"/>
      <protection locked="0"/>
    </xf>
    <xf numFmtId="4" fontId="84" fillId="0" borderId="2" xfId="0" applyNumberFormat="1" applyFont="1" applyBorder="1" applyAlignment="1">
      <alignment horizontal="right" vertical="top" shrinkToFit="1"/>
    </xf>
    <xf numFmtId="4" fontId="83" fillId="8" borderId="2" xfId="0" applyNumberFormat="1" applyFont="1" applyFill="1" applyBorder="1" applyAlignment="1">
      <alignment horizontal="right" vertical="center" shrinkToFit="1"/>
    </xf>
    <xf numFmtId="4" fontId="83" fillId="0" borderId="2" xfId="0" applyNumberFormat="1" applyFont="1" applyBorder="1" applyAlignment="1">
      <alignment horizontal="right" vertical="center" shrinkToFit="1"/>
    </xf>
    <xf numFmtId="4" fontId="84" fillId="0" borderId="7" xfId="0" applyNumberFormat="1" applyFont="1" applyBorder="1" applyAlignment="1">
      <alignment horizontal="right" vertical="center" shrinkToFit="1"/>
    </xf>
    <xf numFmtId="4" fontId="14" fillId="0" borderId="10" xfId="0" applyNumberFormat="1" applyFont="1" applyBorder="1" applyAlignment="1" applyProtection="1">
      <alignment horizontal="right" vertical="center"/>
      <protection locked="0"/>
    </xf>
    <xf numFmtId="4" fontId="83" fillId="0" borderId="2" xfId="0" applyNumberFormat="1" applyFont="1" applyBorder="1" applyAlignment="1">
      <alignment horizontal="right" vertical="center" wrapText="1"/>
    </xf>
    <xf numFmtId="4" fontId="84" fillId="8" borderId="7" xfId="0" applyNumberFormat="1" applyFont="1" applyFill="1" applyBorder="1" applyAlignment="1">
      <alignment horizontal="right" vertical="center" shrinkToFit="1"/>
    </xf>
    <xf numFmtId="4" fontId="15" fillId="0" borderId="1" xfId="0" applyNumberFormat="1" applyFont="1" applyBorder="1" applyAlignment="1">
      <alignment horizontal="right" vertical="center" shrinkToFit="1"/>
    </xf>
    <xf numFmtId="4" fontId="14" fillId="8" borderId="7" xfId="0" applyNumberFormat="1" applyFont="1" applyFill="1" applyBorder="1" applyAlignment="1">
      <alignment horizontal="right" vertical="center" shrinkToFit="1"/>
    </xf>
    <xf numFmtId="4" fontId="15" fillId="4" borderId="7" xfId="0" applyNumberFormat="1" applyFont="1" applyFill="1" applyBorder="1" applyAlignment="1">
      <alignment horizontal="right" vertical="center" shrinkToFit="1"/>
    </xf>
    <xf numFmtId="4" fontId="14" fillId="8" borderId="12" xfId="0" applyNumberFormat="1" applyFont="1" applyFill="1" applyBorder="1" applyAlignment="1">
      <alignment horizontal="right" vertical="center" shrinkToFit="1"/>
    </xf>
    <xf numFmtId="4" fontId="83" fillId="7" borderId="7" xfId="0" applyNumberFormat="1" applyFont="1" applyFill="1" applyBorder="1" applyAlignment="1">
      <alignment horizontal="right" vertical="center" shrinkToFit="1"/>
    </xf>
    <xf numFmtId="4" fontId="15" fillId="8" borderId="12" xfId="0" applyNumberFormat="1" applyFont="1" applyFill="1" applyBorder="1" applyAlignment="1">
      <alignment horizontal="right" vertical="center" shrinkToFit="1"/>
    </xf>
    <xf numFmtId="4" fontId="15" fillId="0" borderId="9" xfId="0" applyNumberFormat="1" applyFont="1" applyBorder="1" applyAlignment="1">
      <alignment horizontal="right" vertical="center" shrinkToFit="1"/>
    </xf>
    <xf numFmtId="4" fontId="83" fillId="0" borderId="3" xfId="0" applyNumberFormat="1" applyFont="1" applyBorder="1" applyAlignment="1">
      <alignment horizontal="right" vertical="top" shrinkToFit="1"/>
    </xf>
    <xf numFmtId="4" fontId="84" fillId="0" borderId="3" xfId="0" applyNumberFormat="1" applyFont="1" applyBorder="1" applyAlignment="1">
      <alignment horizontal="right" vertical="top" shrinkToFit="1"/>
    </xf>
    <xf numFmtId="4" fontId="84" fillId="0" borderId="8" xfId="0" applyNumberFormat="1" applyFont="1" applyBorder="1" applyAlignment="1">
      <alignment horizontal="right" vertical="top" shrinkToFit="1"/>
    </xf>
    <xf numFmtId="4" fontId="84" fillId="0" borderId="16" xfId="0" applyNumberFormat="1" applyFont="1" applyBorder="1" applyAlignment="1">
      <alignment horizontal="right" vertical="top" shrinkToFit="1"/>
    </xf>
    <xf numFmtId="4" fontId="83" fillId="7" borderId="2" xfId="0" applyNumberFormat="1" applyFont="1" applyFill="1" applyBorder="1" applyAlignment="1">
      <alignment horizontal="right" vertical="top" shrinkToFit="1"/>
    </xf>
    <xf numFmtId="4" fontId="84" fillId="0" borderId="1" xfId="0" applyNumberFormat="1" applyFont="1" applyBorder="1" applyAlignment="1">
      <alignment horizontal="right" vertical="top" shrinkToFit="1"/>
    </xf>
    <xf numFmtId="4" fontId="83" fillId="0" borderId="7" xfId="0" applyNumberFormat="1" applyFont="1" applyBorder="1" applyAlignment="1">
      <alignment horizontal="right" vertical="top" shrinkToFit="1"/>
    </xf>
    <xf numFmtId="4" fontId="83" fillId="6" borderId="4" xfId="0" applyNumberFormat="1" applyFont="1" applyFill="1" applyBorder="1" applyAlignment="1">
      <alignment horizontal="right" vertical="top" shrinkToFit="1"/>
    </xf>
    <xf numFmtId="4" fontId="84" fillId="8" borderId="1" xfId="0" applyNumberFormat="1" applyFont="1" applyFill="1" applyBorder="1" applyAlignment="1">
      <alignment horizontal="right" vertical="top" shrinkToFit="1"/>
    </xf>
    <xf numFmtId="4" fontId="15" fillId="0" borderId="31" xfId="0" applyNumberFormat="1" applyFont="1" applyBorder="1" applyAlignment="1" applyProtection="1">
      <alignment vertical="center"/>
      <protection locked="0"/>
    </xf>
    <xf numFmtId="4" fontId="84" fillId="0" borderId="12" xfId="0" applyNumberFormat="1" applyFont="1" applyBorder="1" applyAlignment="1">
      <alignment horizontal="right" vertical="top" shrinkToFit="1"/>
    </xf>
    <xf numFmtId="4" fontId="83" fillId="6" borderId="7" xfId="0" applyNumberFormat="1" applyFont="1" applyFill="1" applyBorder="1" applyAlignment="1">
      <alignment horizontal="right" vertical="top" shrinkToFit="1"/>
    </xf>
    <xf numFmtId="2" fontId="83" fillId="7" borderId="2" xfId="1" applyNumberFormat="1" applyFont="1" applyFill="1" applyBorder="1" applyAlignment="1">
      <alignment vertical="top" shrinkToFit="1"/>
    </xf>
    <xf numFmtId="2" fontId="83" fillId="7" borderId="2" xfId="0" applyNumberFormat="1" applyFont="1" applyFill="1" applyBorder="1" applyAlignment="1">
      <alignment horizontal="right" vertical="top" shrinkToFit="1"/>
    </xf>
    <xf numFmtId="4" fontId="83" fillId="4" borderId="7" xfId="0" applyNumberFormat="1" applyFont="1" applyFill="1" applyBorder="1" applyAlignment="1">
      <alignment horizontal="right" vertical="top" shrinkToFit="1"/>
    </xf>
    <xf numFmtId="4" fontId="83" fillId="8" borderId="7" xfId="0" applyNumberFormat="1" applyFont="1" applyFill="1" applyBorder="1" applyAlignment="1">
      <alignment horizontal="right" vertical="top" shrinkToFit="1"/>
    </xf>
    <xf numFmtId="4" fontId="83" fillId="8" borderId="12" xfId="0" applyNumberFormat="1" applyFont="1" applyFill="1" applyBorder="1" applyAlignment="1">
      <alignment horizontal="right" vertical="top" shrinkToFit="1"/>
    </xf>
    <xf numFmtId="4" fontId="84" fillId="8" borderId="12" xfId="0" applyNumberFormat="1" applyFont="1" applyFill="1" applyBorder="1" applyAlignment="1">
      <alignment horizontal="right" vertical="top" shrinkToFit="1"/>
    </xf>
    <xf numFmtId="4" fontId="15" fillId="0" borderId="21" xfId="0" applyNumberFormat="1" applyFont="1" applyBorder="1" applyAlignment="1" applyProtection="1">
      <alignment vertical="center"/>
      <protection locked="0"/>
    </xf>
    <xf numFmtId="4" fontId="84" fillId="8" borderId="2" xfId="0" applyNumberFormat="1" applyFont="1" applyFill="1" applyBorder="1" applyAlignment="1">
      <alignment horizontal="right" vertical="top" shrinkToFit="1"/>
    </xf>
    <xf numFmtId="2" fontId="84" fillId="0" borderId="2" xfId="0" applyNumberFormat="1" applyFont="1" applyBorder="1" applyAlignment="1">
      <alignment horizontal="right" vertical="top" shrinkToFit="1"/>
    </xf>
    <xf numFmtId="4" fontId="83" fillId="8" borderId="2" xfId="0" applyNumberFormat="1" applyFont="1" applyFill="1" applyBorder="1" applyAlignment="1">
      <alignment horizontal="right" vertical="top" shrinkToFit="1"/>
    </xf>
    <xf numFmtId="4" fontId="84" fillId="0" borderId="7" xfId="0" applyNumberFormat="1" applyFont="1" applyBorder="1" applyAlignment="1">
      <alignment horizontal="right" vertical="top" shrinkToFit="1"/>
    </xf>
    <xf numFmtId="4" fontId="83" fillId="0" borderId="8" xfId="0" applyNumberFormat="1" applyFont="1" applyBorder="1" applyAlignment="1">
      <alignment horizontal="right" vertical="top" shrinkToFit="1"/>
    </xf>
    <xf numFmtId="4" fontId="83" fillId="7" borderId="7" xfId="0" applyNumberFormat="1" applyFont="1" applyFill="1" applyBorder="1" applyAlignment="1">
      <alignment horizontal="right" vertical="top" shrinkToFit="1"/>
    </xf>
    <xf numFmtId="4" fontId="83" fillId="0" borderId="9" xfId="0" applyNumberFormat="1" applyFont="1" applyBorder="1" applyAlignment="1">
      <alignment horizontal="right" vertical="top" shrinkToFit="1"/>
    </xf>
    <xf numFmtId="0" fontId="67" fillId="13" borderId="2" xfId="0" applyFont="1" applyFill="1" applyBorder="1" applyAlignment="1">
      <alignment horizontal="center" vertical="center" wrapText="1"/>
    </xf>
    <xf numFmtId="4" fontId="85" fillId="15" borderId="1" xfId="0" applyNumberFormat="1" applyFont="1" applyFill="1" applyBorder="1" applyAlignment="1">
      <alignment horizontal="right" vertical="center" shrinkToFit="1"/>
    </xf>
    <xf numFmtId="4" fontId="85" fillId="12" borderId="1" xfId="0" applyNumberFormat="1" applyFont="1" applyFill="1" applyBorder="1" applyAlignment="1">
      <alignment horizontal="right" vertical="center" shrinkToFit="1"/>
    </xf>
    <xf numFmtId="4" fontId="85" fillId="8" borderId="1" xfId="0" applyNumberFormat="1" applyFont="1" applyFill="1" applyBorder="1" applyAlignment="1">
      <alignment horizontal="right" vertical="top" shrinkToFit="1"/>
    </xf>
    <xf numFmtId="4" fontId="85" fillId="3" borderId="1" xfId="0" applyNumberFormat="1" applyFont="1" applyFill="1" applyBorder="1" applyAlignment="1">
      <alignment horizontal="right" vertical="center" shrinkToFit="1"/>
    </xf>
    <xf numFmtId="4" fontId="85" fillId="4" borderId="1" xfId="0" applyNumberFormat="1" applyFont="1" applyFill="1" applyBorder="1" applyAlignment="1">
      <alignment horizontal="right" vertical="top" shrinkToFit="1"/>
    </xf>
    <xf numFmtId="4" fontId="85" fillId="6" borderId="1" xfId="0" applyNumberFormat="1" applyFont="1" applyFill="1" applyBorder="1" applyAlignment="1">
      <alignment horizontal="right" vertical="top" shrinkToFit="1"/>
    </xf>
    <xf numFmtId="4" fontId="85" fillId="7" borderId="1" xfId="0" applyNumberFormat="1" applyFont="1" applyFill="1" applyBorder="1" applyAlignment="1">
      <alignment horizontal="right" vertical="top" shrinkToFit="1"/>
    </xf>
    <xf numFmtId="4" fontId="28" fillId="0" borderId="10" xfId="0" applyNumberFormat="1" applyFont="1" applyBorder="1" applyAlignment="1" applyProtection="1">
      <alignment vertical="center"/>
      <protection locked="0"/>
    </xf>
    <xf numFmtId="4" fontId="86" fillId="0" borderId="1" xfId="0" applyNumberFormat="1" applyFont="1" applyBorder="1" applyAlignment="1">
      <alignment horizontal="right" vertical="top" shrinkToFit="1"/>
    </xf>
    <xf numFmtId="4" fontId="85" fillId="0" borderId="1" xfId="0" applyNumberFormat="1" applyFont="1" applyBorder="1" applyAlignment="1">
      <alignment horizontal="right" vertical="top" shrinkToFit="1"/>
    </xf>
    <xf numFmtId="4" fontId="29" fillId="0" borderId="7" xfId="0" applyNumberFormat="1" applyFont="1" applyBorder="1" applyAlignment="1">
      <alignment horizontal="right" vertical="top" shrinkToFit="1"/>
    </xf>
    <xf numFmtId="4" fontId="86" fillId="0" borderId="16" xfId="0" applyNumberFormat="1" applyFont="1" applyBorder="1" applyAlignment="1">
      <alignment horizontal="right" vertical="top" shrinkToFit="1"/>
    </xf>
    <xf numFmtId="4" fontId="85" fillId="12" borderId="9" xfId="0" applyNumberFormat="1" applyFont="1" applyFill="1" applyBorder="1" applyAlignment="1">
      <alignment horizontal="right" vertical="center" shrinkToFit="1"/>
    </xf>
    <xf numFmtId="4" fontId="85" fillId="8" borderId="1" xfId="0" applyNumberFormat="1" applyFont="1" applyFill="1" applyBorder="1" applyAlignment="1">
      <alignment horizontal="right" vertical="center" shrinkToFit="1"/>
    </xf>
    <xf numFmtId="4" fontId="85" fillId="4" borderId="1" xfId="0" applyNumberFormat="1" applyFont="1" applyFill="1" applyBorder="1" applyAlignment="1">
      <alignment horizontal="right" vertical="center" shrinkToFit="1"/>
    </xf>
    <xf numFmtId="4" fontId="85" fillId="6" borderId="7" xfId="0" applyNumberFormat="1" applyFont="1" applyFill="1" applyBorder="1" applyAlignment="1">
      <alignment horizontal="right" vertical="top" shrinkToFit="1"/>
    </xf>
    <xf numFmtId="4" fontId="85" fillId="7" borderId="2" xfId="0" applyNumberFormat="1" applyFont="1" applyFill="1" applyBorder="1" applyAlignment="1">
      <alignment horizontal="right" vertical="top" shrinkToFit="1"/>
    </xf>
    <xf numFmtId="4" fontId="29" fillId="0" borderId="1" xfId="0" applyNumberFormat="1" applyFont="1" applyBorder="1" applyAlignment="1">
      <alignment horizontal="right" vertical="top" shrinkToFit="1"/>
    </xf>
    <xf numFmtId="4" fontId="85" fillId="0" borderId="7" xfId="0" applyNumberFormat="1" applyFont="1" applyBorder="1" applyAlignment="1">
      <alignment horizontal="right" vertical="top" shrinkToFit="1"/>
    </xf>
    <xf numFmtId="4" fontId="85" fillId="0" borderId="1" xfId="0" applyNumberFormat="1" applyFont="1" applyBorder="1" applyAlignment="1">
      <alignment horizontal="right" vertical="center" shrinkToFit="1"/>
    </xf>
    <xf numFmtId="4" fontId="86" fillId="8" borderId="1" xfId="0" applyNumberFormat="1" applyFont="1" applyFill="1" applyBorder="1" applyAlignment="1">
      <alignment horizontal="right" vertical="top" shrinkToFit="1"/>
    </xf>
    <xf numFmtId="4" fontId="85" fillId="0" borderId="2" xfId="0" applyNumberFormat="1" applyFont="1" applyBorder="1" applyAlignment="1">
      <alignment horizontal="right" vertical="center"/>
    </xf>
    <xf numFmtId="4" fontId="85" fillId="6" borderId="1" xfId="0" applyNumberFormat="1" applyFont="1" applyFill="1" applyBorder="1" applyAlignment="1">
      <alignment horizontal="right" vertical="center" shrinkToFit="1"/>
    </xf>
    <xf numFmtId="4" fontId="86" fillId="0" borderId="2" xfId="0" applyNumberFormat="1" applyFont="1" applyBorder="1" applyAlignment="1">
      <alignment horizontal="right" vertical="top" shrinkToFit="1"/>
    </xf>
    <xf numFmtId="4" fontId="28" fillId="0" borderId="31" xfId="0" applyNumberFormat="1" applyFont="1" applyBorder="1" applyAlignment="1" applyProtection="1">
      <alignment vertical="center"/>
      <protection locked="0"/>
    </xf>
    <xf numFmtId="4" fontId="86" fillId="0" borderId="12" xfId="0" applyNumberFormat="1" applyFont="1" applyBorder="1" applyAlignment="1">
      <alignment horizontal="right" vertical="top" shrinkToFit="1"/>
    </xf>
    <xf numFmtId="4" fontId="85" fillId="3" borderId="9" xfId="0" applyNumberFormat="1" applyFont="1" applyFill="1" applyBorder="1" applyAlignment="1">
      <alignment horizontal="right" vertical="center" shrinkToFit="1"/>
    </xf>
    <xf numFmtId="2" fontId="86" fillId="0" borderId="1" xfId="0" applyNumberFormat="1" applyFont="1" applyBorder="1" applyAlignment="1">
      <alignment horizontal="right" vertical="top" shrinkToFit="1"/>
    </xf>
    <xf numFmtId="4" fontId="85" fillId="4" borderId="7" xfId="0" applyNumberFormat="1" applyFont="1" applyFill="1" applyBorder="1" applyAlignment="1">
      <alignment horizontal="right" vertical="top" shrinkToFit="1"/>
    </xf>
    <xf numFmtId="4" fontId="85" fillId="8" borderId="7" xfId="0" applyNumberFormat="1" applyFont="1" applyFill="1" applyBorder="1" applyAlignment="1">
      <alignment horizontal="right" vertical="top" shrinkToFit="1"/>
    </xf>
    <xf numFmtId="4" fontId="85" fillId="8" borderId="12" xfId="0" applyNumberFormat="1" applyFont="1" applyFill="1" applyBorder="1" applyAlignment="1">
      <alignment horizontal="right" vertical="top" shrinkToFit="1"/>
    </xf>
    <xf numFmtId="4" fontId="86" fillId="8" borderId="12" xfId="0" applyNumberFormat="1" applyFont="1" applyFill="1" applyBorder="1" applyAlignment="1">
      <alignment horizontal="right" vertical="top" shrinkToFit="1"/>
    </xf>
    <xf numFmtId="4" fontId="28" fillId="0" borderId="21" xfId="0" applyNumberFormat="1" applyFont="1" applyBorder="1" applyAlignment="1" applyProtection="1">
      <alignment vertical="center"/>
      <protection locked="0"/>
    </xf>
    <xf numFmtId="4" fontId="85" fillId="11" borderId="2" xfId="0" applyNumberFormat="1" applyFont="1" applyFill="1" applyBorder="1" applyAlignment="1">
      <alignment horizontal="right" vertical="center" shrinkToFit="1"/>
    </xf>
    <xf numFmtId="2" fontId="86" fillId="0" borderId="2" xfId="0" applyNumberFormat="1" applyFont="1" applyBorder="1" applyAlignment="1">
      <alignment horizontal="right" vertical="top" shrinkToFit="1"/>
    </xf>
    <xf numFmtId="2" fontId="85" fillId="0" borderId="2" xfId="0" applyNumberFormat="1" applyFont="1" applyBorder="1" applyAlignment="1">
      <alignment horizontal="right" vertical="top" shrinkToFit="1"/>
    </xf>
    <xf numFmtId="4" fontId="85" fillId="4" borderId="7" xfId="0" applyNumberFormat="1" applyFont="1" applyFill="1" applyBorder="1" applyAlignment="1">
      <alignment horizontal="right" vertical="center" shrinkToFit="1"/>
    </xf>
    <xf numFmtId="4" fontId="85" fillId="0" borderId="2" xfId="0" applyNumberFormat="1" applyFont="1" applyBorder="1" applyAlignment="1">
      <alignment horizontal="right" vertical="top" shrinkToFit="1"/>
    </xf>
    <xf numFmtId="4" fontId="29" fillId="0" borderId="10" xfId="0" applyNumberFormat="1" applyFont="1" applyBorder="1" applyAlignment="1" applyProtection="1">
      <alignment vertical="center"/>
      <protection locked="0"/>
    </xf>
    <xf numFmtId="2" fontId="85" fillId="8" borderId="2" xfId="0" applyNumberFormat="1" applyFont="1" applyFill="1" applyBorder="1" applyAlignment="1">
      <alignment horizontal="right" vertical="top" shrinkToFit="1"/>
    </xf>
    <xf numFmtId="4" fontId="86" fillId="0" borderId="7" xfId="0" applyNumberFormat="1" applyFont="1" applyBorder="1" applyAlignment="1">
      <alignment horizontal="right" vertical="top" shrinkToFit="1"/>
    </xf>
    <xf numFmtId="4" fontId="28" fillId="0" borderId="2" xfId="0" applyNumberFormat="1" applyFont="1" applyBorder="1" applyAlignment="1">
      <alignment horizontal="right" vertical="center" wrapText="1"/>
    </xf>
    <xf numFmtId="4" fontId="85" fillId="0" borderId="2" xfId="0" applyNumberFormat="1" applyFont="1" applyBorder="1" applyAlignment="1">
      <alignment horizontal="right" vertical="center" shrinkToFit="1"/>
    </xf>
    <xf numFmtId="4" fontId="28" fillId="4" borderId="7" xfId="0" applyNumberFormat="1" applyFont="1" applyFill="1" applyBorder="1" applyAlignment="1">
      <alignment horizontal="right" vertical="top" shrinkToFit="1"/>
    </xf>
    <xf numFmtId="4" fontId="85" fillId="7" borderId="7" xfId="0" applyNumberFormat="1" applyFont="1" applyFill="1" applyBorder="1" applyAlignment="1">
      <alignment horizontal="right" vertical="top" shrinkToFit="1"/>
    </xf>
    <xf numFmtId="4" fontId="85" fillId="0" borderId="9" xfId="0" applyNumberFormat="1" applyFont="1" applyBorder="1" applyAlignment="1">
      <alignment horizontal="right" vertical="top" shrinkToFit="1"/>
    </xf>
    <xf numFmtId="4" fontId="83" fillId="0" borderId="34" xfId="0" applyNumberFormat="1" applyFont="1" applyBorder="1" applyAlignment="1">
      <alignment horizontal="right" vertical="top" shrinkToFit="1"/>
    </xf>
    <xf numFmtId="4" fontId="84" fillId="0" borderId="34" xfId="0" applyNumberFormat="1" applyFont="1" applyBorder="1" applyAlignment="1">
      <alignment horizontal="right" vertical="top" shrinkToFit="1"/>
    </xf>
    <xf numFmtId="0" fontId="34" fillId="0" borderId="35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87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top" wrapText="1"/>
    </xf>
    <xf numFmtId="4" fontId="0" fillId="0" borderId="1" xfId="0" applyNumberFormat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right" vertical="center" shrinkToFit="1"/>
    </xf>
    <xf numFmtId="4" fontId="1" fillId="0" borderId="1" xfId="0" applyNumberFormat="1" applyFont="1" applyBorder="1" applyAlignment="1">
      <alignment horizontal="right" vertical="center" shrinkToFit="1"/>
    </xf>
    <xf numFmtId="0" fontId="52" fillId="0" borderId="1" xfId="0" applyFont="1" applyBorder="1" applyAlignment="1">
      <alignment horizontal="center" vertical="center" wrapText="1"/>
    </xf>
    <xf numFmtId="4" fontId="93" fillId="2" borderId="1" xfId="0" applyNumberFormat="1" applyFont="1" applyFill="1" applyBorder="1" applyAlignment="1">
      <alignment horizontal="right" vertical="center" shrinkToFit="1"/>
    </xf>
    <xf numFmtId="0" fontId="3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vertical="top"/>
    </xf>
    <xf numFmtId="0" fontId="29" fillId="0" borderId="0" xfId="0" applyFont="1" applyAlignment="1">
      <alignment vertical="center"/>
    </xf>
    <xf numFmtId="0" fontId="58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43" fontId="83" fillId="0" borderId="3" xfId="1" applyFont="1" applyFill="1" applyBorder="1" applyAlignment="1">
      <alignment horizontal="right" vertical="top" shrinkToFit="1"/>
    </xf>
    <xf numFmtId="165" fontId="85" fillId="0" borderId="2" xfId="1" applyNumberFormat="1" applyFont="1" applyFill="1" applyBorder="1" applyAlignment="1">
      <alignment horizontal="right" vertical="top" shrinkToFit="1"/>
    </xf>
    <xf numFmtId="0" fontId="44" fillId="0" borderId="0" xfId="0" applyFont="1" applyAlignment="1">
      <alignment horizontal="left" vertical="top"/>
    </xf>
    <xf numFmtId="4" fontId="44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right" vertical="center"/>
    </xf>
    <xf numFmtId="4" fontId="44" fillId="0" borderId="0" xfId="0" applyNumberFormat="1" applyFont="1" applyAlignment="1">
      <alignment horizontal="right" vertical="center"/>
    </xf>
    <xf numFmtId="0" fontId="57" fillId="0" borderId="0" xfId="2" applyFont="1" applyAlignment="1">
      <alignment horizontal="left" vertical="top"/>
    </xf>
    <xf numFmtId="0" fontId="69" fillId="0" borderId="0" xfId="2" applyFont="1" applyAlignment="1">
      <alignment horizontal="left" vertical="top"/>
    </xf>
    <xf numFmtId="0" fontId="0" fillId="8" borderId="2" xfId="0" applyFill="1" applyBorder="1" applyAlignment="1">
      <alignment horizontal="left" vertical="top" wrapText="1"/>
    </xf>
    <xf numFmtId="0" fontId="0" fillId="8" borderId="3" xfId="0" applyFill="1" applyBorder="1" applyAlignment="1">
      <alignment horizontal="left" vertical="top" wrapText="1"/>
    </xf>
    <xf numFmtId="0" fontId="0" fillId="8" borderId="4" xfId="0" applyFill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/>
    </xf>
    <xf numFmtId="0" fontId="0" fillId="8" borderId="5" xfId="0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89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19" fillId="0" borderId="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96" fillId="0" borderId="2" xfId="0" applyFont="1" applyBorder="1" applyAlignment="1">
      <alignment horizontal="center" vertical="center" wrapText="1"/>
    </xf>
    <xf numFmtId="0" fontId="96" fillId="0" borderId="3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92" fillId="0" borderId="0" xfId="0" applyFont="1" applyAlignment="1">
      <alignment horizontal="left" vertical="top"/>
    </xf>
    <xf numFmtId="0" fontId="90" fillId="0" borderId="0" xfId="0" applyFont="1" applyAlignment="1">
      <alignment horizontal="left" vertical="top"/>
    </xf>
    <xf numFmtId="0" fontId="0" fillId="0" borderId="6" xfId="0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9" fillId="0" borderId="2" xfId="0" applyFont="1" applyBorder="1" applyAlignment="1">
      <alignment horizontal="center" vertical="center" wrapText="1"/>
    </xf>
    <xf numFmtId="0" fontId="50" fillId="8" borderId="2" xfId="0" applyFont="1" applyFill="1" applyBorder="1" applyAlignment="1">
      <alignment horizontal="left" vertical="top" wrapText="1"/>
    </xf>
    <xf numFmtId="0" fontId="50" fillId="8" borderId="3" xfId="0" applyFont="1" applyFill="1" applyBorder="1" applyAlignment="1">
      <alignment horizontal="left" vertical="top" wrapText="1"/>
    </xf>
    <xf numFmtId="0" fontId="44" fillId="8" borderId="2" xfId="0" applyFont="1" applyFill="1" applyBorder="1" applyAlignment="1">
      <alignment horizontal="left" vertical="top" wrapText="1"/>
    </xf>
    <xf numFmtId="0" fontId="44" fillId="8" borderId="3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40" fillId="0" borderId="2" xfId="0" applyFont="1" applyBorder="1" applyAlignment="1">
      <alignment horizontal="left" vertical="top" wrapText="1"/>
    </xf>
    <xf numFmtId="0" fontId="40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 wrapText="1"/>
    </xf>
    <xf numFmtId="0" fontId="38" fillId="0" borderId="3" xfId="0" applyFont="1" applyBorder="1" applyAlignment="1">
      <alignment horizontal="left" vertical="top" wrapText="1"/>
    </xf>
    <xf numFmtId="0" fontId="59" fillId="0" borderId="13" xfId="0" applyFont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 wrapText="1"/>
    </xf>
    <xf numFmtId="0" fontId="44" fillId="0" borderId="33" xfId="0" applyFont="1" applyBorder="1" applyAlignment="1">
      <alignment horizontal="center" vertical="center"/>
    </xf>
    <xf numFmtId="0" fontId="50" fillId="0" borderId="0" xfId="0" applyFont="1" applyAlignment="1">
      <alignment horizontal="left" vertical="top"/>
    </xf>
    <xf numFmtId="0" fontId="34" fillId="4" borderId="15" xfId="0" applyFont="1" applyFill="1" applyBorder="1" applyAlignment="1">
      <alignment horizontal="left" vertical="center" wrapText="1"/>
    </xf>
    <xf numFmtId="0" fontId="34" fillId="4" borderId="16" xfId="0" applyFont="1" applyFill="1" applyBorder="1" applyAlignment="1">
      <alignment horizontal="left" vertical="center" wrapText="1"/>
    </xf>
    <xf numFmtId="0" fontId="34" fillId="4" borderId="17" xfId="0" applyFont="1" applyFill="1" applyBorder="1" applyAlignment="1">
      <alignment horizontal="left" vertical="center" wrapText="1"/>
    </xf>
    <xf numFmtId="0" fontId="0" fillId="6" borderId="15" xfId="0" applyFill="1" applyBorder="1" applyAlignment="1">
      <alignment horizontal="left" vertical="top" wrapText="1"/>
    </xf>
    <xf numFmtId="0" fontId="0" fillId="6" borderId="16" xfId="0" applyFill="1" applyBorder="1" applyAlignment="1">
      <alignment horizontal="left" vertical="top" wrapText="1"/>
    </xf>
    <xf numFmtId="0" fontId="0" fillId="6" borderId="17" xfId="0" applyFill="1" applyBorder="1" applyAlignment="1">
      <alignment horizontal="left" vertical="top" wrapText="1"/>
    </xf>
    <xf numFmtId="0" fontId="41" fillId="7" borderId="15" xfId="0" applyFont="1" applyFill="1" applyBorder="1" applyAlignment="1">
      <alignment horizontal="left" vertical="top" wrapText="1"/>
    </xf>
    <xf numFmtId="0" fontId="41" fillId="7" borderId="16" xfId="0" applyFont="1" applyFill="1" applyBorder="1" applyAlignment="1">
      <alignment horizontal="left" vertical="top" wrapText="1"/>
    </xf>
    <xf numFmtId="0" fontId="41" fillId="7" borderId="17" xfId="0" applyFont="1" applyFill="1" applyBorder="1" applyAlignment="1">
      <alignment horizontal="left" vertical="top" wrapText="1"/>
    </xf>
    <xf numFmtId="0" fontId="67" fillId="8" borderId="12" xfId="0" applyFont="1" applyFill="1" applyBorder="1" applyAlignment="1">
      <alignment horizontal="left" vertical="top" wrapText="1"/>
    </xf>
    <xf numFmtId="0" fontId="42" fillId="7" borderId="15" xfId="0" applyFont="1" applyFill="1" applyBorder="1" applyAlignment="1">
      <alignment horizontal="left" vertical="top" wrapText="1"/>
    </xf>
    <xf numFmtId="0" fontId="42" fillId="7" borderId="16" xfId="0" applyFont="1" applyFill="1" applyBorder="1" applyAlignment="1">
      <alignment horizontal="left" vertical="top" wrapText="1"/>
    </xf>
    <xf numFmtId="0" fontId="42" fillId="7" borderId="17" xfId="0" applyFont="1" applyFill="1" applyBorder="1" applyAlignment="1">
      <alignment horizontal="left" vertical="top" wrapText="1"/>
    </xf>
    <xf numFmtId="0" fontId="0" fillId="4" borderId="15" xfId="0" applyFill="1" applyBorder="1" applyAlignment="1">
      <alignment horizontal="left" vertical="center" wrapText="1"/>
    </xf>
    <xf numFmtId="0" fontId="0" fillId="4" borderId="16" xfId="0" applyFill="1" applyBorder="1" applyAlignment="1">
      <alignment horizontal="left" vertical="center" wrapText="1"/>
    </xf>
    <xf numFmtId="0" fontId="0" fillId="4" borderId="17" xfId="0" applyFill="1" applyBorder="1" applyAlignment="1">
      <alignment horizontal="left" vertical="center" wrapText="1"/>
    </xf>
    <xf numFmtId="0" fontId="76" fillId="14" borderId="15" xfId="2" applyFont="1" applyFill="1" applyBorder="1" applyAlignment="1">
      <alignment horizontal="left" vertical="top"/>
    </xf>
    <xf numFmtId="0" fontId="76" fillId="14" borderId="16" xfId="2" applyFont="1" applyFill="1" applyBorder="1" applyAlignment="1">
      <alignment horizontal="left" vertical="top"/>
    </xf>
    <xf numFmtId="0" fontId="76" fillId="14" borderId="17" xfId="2" applyFont="1" applyFill="1" applyBorder="1" applyAlignment="1">
      <alignment horizontal="left" vertical="top"/>
    </xf>
    <xf numFmtId="0" fontId="34" fillId="4" borderId="15" xfId="0" applyFont="1" applyFill="1" applyBorder="1" applyAlignment="1">
      <alignment horizontal="left" vertical="top" wrapText="1"/>
    </xf>
    <xf numFmtId="0" fontId="34" fillId="4" borderId="16" xfId="0" applyFont="1" applyFill="1" applyBorder="1" applyAlignment="1">
      <alignment horizontal="left" vertical="top" wrapText="1"/>
    </xf>
    <xf numFmtId="0" fontId="34" fillId="4" borderId="17" xfId="0" applyFont="1" applyFill="1" applyBorder="1" applyAlignment="1">
      <alignment horizontal="left" vertical="top" wrapText="1"/>
    </xf>
    <xf numFmtId="0" fontId="0" fillId="4" borderId="15" xfId="0" applyFill="1" applyBorder="1" applyAlignment="1">
      <alignment horizontal="left" vertical="top" wrapText="1"/>
    </xf>
    <xf numFmtId="0" fontId="0" fillId="4" borderId="16" xfId="0" applyFill="1" applyBorder="1" applyAlignment="1">
      <alignment horizontal="left" vertical="top" wrapText="1"/>
    </xf>
    <xf numFmtId="0" fontId="0" fillId="4" borderId="17" xfId="0" applyFill="1" applyBorder="1" applyAlignment="1">
      <alignment horizontal="left" vertical="top" wrapText="1"/>
    </xf>
    <xf numFmtId="0" fontId="68" fillId="6" borderId="12" xfId="0" applyFont="1" applyFill="1" applyBorder="1" applyAlignment="1">
      <alignment horizontal="left" vertical="top" wrapText="1"/>
    </xf>
    <xf numFmtId="0" fontId="70" fillId="7" borderId="15" xfId="0" applyFont="1" applyFill="1" applyBorder="1" applyAlignment="1">
      <alignment horizontal="left" vertical="top" wrapText="1"/>
    </xf>
    <xf numFmtId="0" fontId="70" fillId="7" borderId="16" xfId="0" applyFont="1" applyFill="1" applyBorder="1" applyAlignment="1">
      <alignment horizontal="left" vertical="top" wrapText="1"/>
    </xf>
    <xf numFmtId="0" fontId="70" fillId="7" borderId="17" xfId="0" applyFont="1" applyFill="1" applyBorder="1" applyAlignment="1">
      <alignment horizontal="left" vertical="top" wrapText="1"/>
    </xf>
    <xf numFmtId="0" fontId="42" fillId="7" borderId="15" xfId="0" applyFont="1" applyFill="1" applyBorder="1" applyAlignment="1">
      <alignment horizontal="left" vertical="center" wrapText="1"/>
    </xf>
    <xf numFmtId="0" fontId="42" fillId="7" borderId="16" xfId="0" applyFont="1" applyFill="1" applyBorder="1" applyAlignment="1">
      <alignment horizontal="left" vertical="center" wrapText="1"/>
    </xf>
    <xf numFmtId="0" fontId="42" fillId="7" borderId="17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70" fillId="7" borderId="22" xfId="0" applyFont="1" applyFill="1" applyBorder="1" applyAlignment="1">
      <alignment horizontal="left" vertical="top" wrapText="1"/>
    </xf>
    <xf numFmtId="0" fontId="70" fillId="7" borderId="18" xfId="0" applyFont="1" applyFill="1" applyBorder="1" applyAlignment="1">
      <alignment horizontal="left" vertical="top" wrapText="1"/>
    </xf>
    <xf numFmtId="0" fontId="30" fillId="0" borderId="0" xfId="0" applyFont="1" applyAlignment="1">
      <alignment horizontal="center" vertical="top" wrapText="1"/>
    </xf>
    <xf numFmtId="0" fontId="63" fillId="7" borderId="12" xfId="0" applyFont="1" applyFill="1" applyBorder="1" applyAlignment="1">
      <alignment horizontal="left" vertical="top" wrapText="1"/>
    </xf>
    <xf numFmtId="0" fontId="13" fillId="7" borderId="12" xfId="0" applyFont="1" applyFill="1" applyBorder="1" applyAlignment="1">
      <alignment horizontal="left" vertical="top" wrapText="1"/>
    </xf>
    <xf numFmtId="0" fontId="70" fillId="7" borderId="15" xfId="0" applyFont="1" applyFill="1" applyBorder="1" applyAlignment="1">
      <alignment horizontal="left" vertical="center" wrapText="1"/>
    </xf>
    <xf numFmtId="0" fontId="70" fillId="7" borderId="16" xfId="0" applyFont="1" applyFill="1" applyBorder="1" applyAlignment="1">
      <alignment horizontal="left" vertical="center" wrapText="1"/>
    </xf>
    <xf numFmtId="0" fontId="70" fillId="7" borderId="17" xfId="0" applyFont="1" applyFill="1" applyBorder="1" applyAlignment="1">
      <alignment horizontal="left" vertical="center" wrapText="1"/>
    </xf>
    <xf numFmtId="0" fontId="70" fillId="7" borderId="12" xfId="0" applyFont="1" applyFill="1" applyBorder="1" applyAlignment="1">
      <alignment horizontal="left" vertical="top" wrapText="1"/>
    </xf>
    <xf numFmtId="0" fontId="68" fillId="6" borderId="15" xfId="0" applyFont="1" applyFill="1" applyBorder="1" applyAlignment="1">
      <alignment horizontal="left" vertical="top" wrapText="1"/>
    </xf>
    <xf numFmtId="0" fontId="68" fillId="6" borderId="16" xfId="0" applyFont="1" applyFill="1" applyBorder="1" applyAlignment="1">
      <alignment horizontal="left" vertical="top" wrapText="1"/>
    </xf>
    <xf numFmtId="0" fontId="68" fillId="6" borderId="17" xfId="0" applyFont="1" applyFill="1" applyBorder="1" applyAlignment="1">
      <alignment horizontal="left" vertical="top" wrapText="1"/>
    </xf>
    <xf numFmtId="1" fontId="65" fillId="0" borderId="15" xfId="0" applyNumberFormat="1" applyFont="1" applyBorder="1" applyAlignment="1">
      <alignment horizontal="left" vertical="top" shrinkToFit="1"/>
    </xf>
    <xf numFmtId="1" fontId="65" fillId="0" borderId="16" xfId="0" applyNumberFormat="1" applyFont="1" applyBorder="1" applyAlignment="1">
      <alignment horizontal="left" vertical="top" shrinkToFit="1"/>
    </xf>
    <xf numFmtId="1" fontId="65" fillId="0" borderId="17" xfId="0" applyNumberFormat="1" applyFont="1" applyBorder="1" applyAlignment="1">
      <alignment horizontal="left" vertical="top" shrinkToFit="1"/>
    </xf>
    <xf numFmtId="1" fontId="65" fillId="0" borderId="23" xfId="0" applyNumberFormat="1" applyFont="1" applyBorder="1" applyAlignment="1">
      <alignment horizontal="left" vertical="top" shrinkToFit="1"/>
    </xf>
    <xf numFmtId="1" fontId="65" fillId="0" borderId="24" xfId="0" applyNumberFormat="1" applyFont="1" applyBorder="1" applyAlignment="1">
      <alignment horizontal="left" vertical="top" shrinkToFit="1"/>
    </xf>
    <xf numFmtId="0" fontId="41" fillId="6" borderId="15" xfId="0" applyFont="1" applyFill="1" applyBorder="1" applyAlignment="1">
      <alignment horizontal="left" vertical="top" wrapText="1"/>
    </xf>
    <xf numFmtId="0" fontId="41" fillId="6" borderId="16" xfId="0" applyFont="1" applyFill="1" applyBorder="1" applyAlignment="1">
      <alignment horizontal="left" vertical="top" wrapText="1"/>
    </xf>
    <xf numFmtId="0" fontId="41" fillId="6" borderId="17" xfId="0" applyFont="1" applyFill="1" applyBorder="1" applyAlignment="1">
      <alignment horizontal="left" vertical="top" wrapText="1"/>
    </xf>
    <xf numFmtId="0" fontId="34" fillId="3" borderId="15" xfId="0" applyFont="1" applyFill="1" applyBorder="1" applyAlignment="1">
      <alignment horizontal="left" vertical="center" wrapText="1"/>
    </xf>
    <xf numFmtId="0" fontId="34" fillId="3" borderId="16" xfId="0" applyFont="1" applyFill="1" applyBorder="1" applyAlignment="1">
      <alignment horizontal="left" vertical="center" wrapText="1"/>
    </xf>
    <xf numFmtId="0" fontId="34" fillId="3" borderId="17" xfId="0" applyFont="1" applyFill="1" applyBorder="1" applyAlignment="1">
      <alignment horizontal="left" vertical="center" wrapText="1"/>
    </xf>
    <xf numFmtId="0" fontId="68" fillId="7" borderId="15" xfId="0" applyFont="1" applyFill="1" applyBorder="1" applyAlignment="1">
      <alignment horizontal="left" vertical="top" wrapText="1"/>
    </xf>
    <xf numFmtId="0" fontId="68" fillId="7" borderId="16" xfId="0" applyFont="1" applyFill="1" applyBorder="1" applyAlignment="1">
      <alignment horizontal="left" vertical="top" wrapText="1"/>
    </xf>
    <xf numFmtId="0" fontId="68" fillId="7" borderId="17" xfId="0" applyFont="1" applyFill="1" applyBorder="1" applyAlignment="1">
      <alignment horizontal="left" vertical="top" wrapText="1"/>
    </xf>
    <xf numFmtId="0" fontId="42" fillId="0" borderId="23" xfId="0" applyFont="1" applyBorder="1" applyAlignment="1">
      <alignment horizontal="left" vertical="center" wrapText="1"/>
    </xf>
    <xf numFmtId="0" fontId="42" fillId="0" borderId="24" xfId="0" applyFont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95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4" fillId="4" borderId="12" xfId="0" applyFont="1" applyFill="1" applyBorder="1" applyAlignment="1">
      <alignment horizontal="left" vertical="top" wrapText="1"/>
    </xf>
    <xf numFmtId="0" fontId="97" fillId="8" borderId="0" xfId="0" applyFont="1" applyFill="1" applyAlignment="1">
      <alignment horizontal="left" vertical="center"/>
    </xf>
    <xf numFmtId="0" fontId="65" fillId="0" borderId="12" xfId="0" applyFont="1" applyBorder="1" applyAlignment="1">
      <alignment horizontal="left" vertical="top"/>
    </xf>
    <xf numFmtId="0" fontId="54" fillId="3" borderId="12" xfId="0" applyFont="1" applyFill="1" applyBorder="1" applyAlignment="1">
      <alignment horizontal="left" vertical="center" wrapText="1"/>
    </xf>
    <xf numFmtId="0" fontId="42" fillId="4" borderId="0" xfId="0" applyFont="1" applyFill="1" applyAlignment="1">
      <alignment horizontal="left" vertical="top" wrapText="1"/>
    </xf>
    <xf numFmtId="0" fontId="42" fillId="4" borderId="11" xfId="0" applyFont="1" applyFill="1" applyBorder="1" applyAlignment="1">
      <alignment horizontal="left" vertical="top" wrapText="1"/>
    </xf>
    <xf numFmtId="0" fontId="42" fillId="6" borderId="23" xfId="0" applyFont="1" applyFill="1" applyBorder="1" applyAlignment="1">
      <alignment horizontal="left" vertical="top" wrapText="1"/>
    </xf>
    <xf numFmtId="0" fontId="42" fillId="6" borderId="24" xfId="0" applyFont="1" applyFill="1" applyBorder="1" applyAlignment="1">
      <alignment horizontal="left" vertical="top" wrapText="1"/>
    </xf>
    <xf numFmtId="0" fontId="70" fillId="7" borderId="19" xfId="0" applyFont="1" applyFill="1" applyBorder="1" applyAlignment="1">
      <alignment horizontal="left" vertical="top" wrapText="1"/>
    </xf>
    <xf numFmtId="0" fontId="13" fillId="4" borderId="15" xfId="0" applyFont="1" applyFill="1" applyBorder="1" applyAlignment="1">
      <alignment horizontal="left" vertical="top" wrapText="1"/>
    </xf>
    <xf numFmtId="0" fontId="13" fillId="4" borderId="16" xfId="0" applyFont="1" applyFill="1" applyBorder="1" applyAlignment="1">
      <alignment horizontal="left" vertical="top" wrapText="1"/>
    </xf>
    <xf numFmtId="0" fontId="13" fillId="4" borderId="17" xfId="0" applyFont="1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0" fillId="6" borderId="12" xfId="0" applyFill="1" applyBorder="1" applyAlignment="1">
      <alignment horizontal="left" vertical="top" wrapText="1"/>
    </xf>
    <xf numFmtId="0" fontId="0" fillId="4" borderId="23" xfId="0" applyFill="1" applyBorder="1" applyAlignment="1">
      <alignment horizontal="left" vertical="top" wrapText="1"/>
    </xf>
    <xf numFmtId="0" fontId="0" fillId="4" borderId="24" xfId="0" applyFill="1" applyBorder="1" applyAlignment="1">
      <alignment horizontal="left" vertical="top" wrapText="1"/>
    </xf>
    <xf numFmtId="0" fontId="70" fillId="7" borderId="25" xfId="0" applyFont="1" applyFill="1" applyBorder="1" applyAlignment="1">
      <alignment horizontal="left" vertical="top" wrapText="1"/>
    </xf>
    <xf numFmtId="0" fontId="70" fillId="7" borderId="26" xfId="0" applyFont="1" applyFill="1" applyBorder="1" applyAlignment="1">
      <alignment horizontal="left" vertical="top" wrapText="1"/>
    </xf>
    <xf numFmtId="0" fontId="53" fillId="0" borderId="0" xfId="0" applyFont="1" applyAlignment="1">
      <alignment horizontal="left" vertical="top" wrapText="1"/>
    </xf>
    <xf numFmtId="0" fontId="80" fillId="0" borderId="0" xfId="0" applyFont="1" applyAlignment="1">
      <alignment horizontal="left" vertical="top" wrapText="1"/>
    </xf>
    <xf numFmtId="0" fontId="64" fillId="7" borderId="15" xfId="0" applyFont="1" applyFill="1" applyBorder="1" applyAlignment="1">
      <alignment horizontal="left" vertical="top" wrapText="1"/>
    </xf>
    <xf numFmtId="0" fontId="63" fillId="7" borderId="15" xfId="0" applyFont="1" applyFill="1" applyBorder="1" applyAlignment="1">
      <alignment horizontal="left" vertical="top" wrapText="1"/>
    </xf>
    <xf numFmtId="0" fontId="63" fillId="7" borderId="16" xfId="0" applyFont="1" applyFill="1" applyBorder="1" applyAlignment="1">
      <alignment horizontal="left" vertical="top" wrapText="1"/>
    </xf>
    <xf numFmtId="0" fontId="63" fillId="7" borderId="17" xfId="0" applyFont="1" applyFill="1" applyBorder="1" applyAlignment="1">
      <alignment horizontal="left" vertical="top" wrapText="1"/>
    </xf>
    <xf numFmtId="0" fontId="34" fillId="4" borderId="12" xfId="0" applyFont="1" applyFill="1" applyBorder="1" applyAlignment="1">
      <alignment horizontal="left" vertical="top" wrapText="1"/>
    </xf>
    <xf numFmtId="0" fontId="41" fillId="7" borderId="20" xfId="0" applyFont="1" applyFill="1" applyBorder="1" applyAlignment="1">
      <alignment horizontal="left" vertical="top" wrapText="1"/>
    </xf>
    <xf numFmtId="0" fontId="41" fillId="7" borderId="12" xfId="0" applyFont="1" applyFill="1" applyBorder="1" applyAlignment="1">
      <alignment horizontal="left" vertical="top" wrapText="1"/>
    </xf>
    <xf numFmtId="0" fontId="42" fillId="7" borderId="12" xfId="0" applyFont="1" applyFill="1" applyBorder="1" applyAlignment="1">
      <alignment vertical="top" wrapText="1"/>
    </xf>
    <xf numFmtId="0" fontId="36" fillId="7" borderId="12" xfId="0" applyFont="1" applyFill="1" applyBorder="1" applyAlignment="1">
      <alignment horizontal="left" vertical="top" wrapText="1"/>
    </xf>
    <xf numFmtId="0" fontId="42" fillId="4" borderId="12" xfId="0" applyFont="1" applyFill="1" applyBorder="1" applyAlignment="1">
      <alignment horizontal="left" vertical="top" wrapText="1"/>
    </xf>
    <xf numFmtId="0" fontId="75" fillId="6" borderId="12" xfId="0" applyFont="1" applyFill="1" applyBorder="1" applyAlignment="1">
      <alignment horizontal="left" vertical="top" wrapText="1"/>
    </xf>
    <xf numFmtId="0" fontId="0" fillId="4" borderId="12" xfId="0" applyFill="1" applyBorder="1" applyAlignment="1">
      <alignment horizontal="left" vertical="top" wrapText="1"/>
    </xf>
    <xf numFmtId="0" fontId="44" fillId="4" borderId="12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58" fillId="0" borderId="6" xfId="0" applyFont="1" applyBorder="1" applyAlignment="1">
      <alignment horizontal="left" vertical="center" wrapText="1"/>
    </xf>
    <xf numFmtId="0" fontId="0" fillId="5" borderId="15" xfId="0" applyFill="1" applyBorder="1" applyAlignment="1">
      <alignment horizontal="left" vertical="top" wrapText="1"/>
    </xf>
    <xf numFmtId="0" fontId="0" fillId="5" borderId="16" xfId="0" applyFill="1" applyBorder="1" applyAlignment="1">
      <alignment horizontal="left" vertical="top" wrapText="1"/>
    </xf>
    <xf numFmtId="0" fontId="0" fillId="5" borderId="17" xfId="0" applyFill="1" applyBorder="1" applyAlignment="1">
      <alignment horizontal="left" vertical="top" wrapText="1"/>
    </xf>
    <xf numFmtId="0" fontId="0" fillId="12" borderId="28" xfId="0" applyFill="1" applyBorder="1" applyAlignment="1">
      <alignment horizontal="left" vertical="center" wrapText="1"/>
    </xf>
    <xf numFmtId="0" fontId="0" fillId="12" borderId="23" xfId="0" applyFill="1" applyBorder="1" applyAlignment="1">
      <alignment horizontal="left" vertical="center" wrapText="1"/>
    </xf>
    <xf numFmtId="0" fontId="0" fillId="12" borderId="29" xfId="0" applyFill="1" applyBorder="1" applyAlignment="1">
      <alignment horizontal="left" vertical="center" wrapText="1"/>
    </xf>
    <xf numFmtId="0" fontId="67" fillId="8" borderId="15" xfId="0" applyFont="1" applyFill="1" applyBorder="1" applyAlignment="1">
      <alignment horizontal="left" vertical="center" wrapText="1"/>
    </xf>
    <xf numFmtId="0" fontId="67" fillId="8" borderId="16" xfId="0" applyFont="1" applyFill="1" applyBorder="1" applyAlignment="1">
      <alignment horizontal="left" vertical="center" wrapText="1"/>
    </xf>
    <xf numFmtId="0" fontId="67" fillId="8" borderId="17" xfId="0" applyFont="1" applyFill="1" applyBorder="1" applyAlignment="1">
      <alignment horizontal="left" vertical="center" wrapText="1"/>
    </xf>
    <xf numFmtId="0" fontId="0" fillId="9" borderId="28" xfId="0" applyFill="1" applyBorder="1" applyAlignment="1">
      <alignment horizontal="center" vertical="top"/>
    </xf>
    <xf numFmtId="0" fontId="0" fillId="9" borderId="16" xfId="0" applyFill="1" applyBorder="1" applyAlignment="1">
      <alignment horizontal="center" vertical="top"/>
    </xf>
    <xf numFmtId="0" fontId="0" fillId="9" borderId="17" xfId="0" applyFill="1" applyBorder="1" applyAlignment="1">
      <alignment horizontal="center" vertical="top"/>
    </xf>
    <xf numFmtId="0" fontId="0" fillId="15" borderId="15" xfId="0" applyFill="1" applyBorder="1" applyAlignment="1">
      <alignment horizontal="left" vertical="center" wrapText="1"/>
    </xf>
    <xf numFmtId="0" fontId="0" fillId="15" borderId="16" xfId="0" applyFill="1" applyBorder="1" applyAlignment="1">
      <alignment horizontal="left" vertical="center" wrapText="1"/>
    </xf>
    <xf numFmtId="0" fontId="0" fillId="15" borderId="17" xfId="0" applyFill="1" applyBorder="1" applyAlignment="1">
      <alignment horizontal="left" vertical="center" wrapText="1"/>
    </xf>
    <xf numFmtId="0" fontId="34" fillId="12" borderId="15" xfId="0" applyFont="1" applyFill="1" applyBorder="1" applyAlignment="1">
      <alignment horizontal="left" vertical="top" wrapText="1"/>
    </xf>
    <xf numFmtId="0" fontId="34" fillId="12" borderId="16" xfId="0" applyFont="1" applyFill="1" applyBorder="1" applyAlignment="1">
      <alignment horizontal="left" vertical="top" wrapText="1"/>
    </xf>
    <xf numFmtId="0" fontId="34" fillId="12" borderId="17" xfId="0" applyFont="1" applyFill="1" applyBorder="1" applyAlignment="1">
      <alignment horizontal="left" vertical="top" wrapText="1"/>
    </xf>
    <xf numFmtId="0" fontId="67" fillId="8" borderId="15" xfId="0" applyFont="1" applyFill="1" applyBorder="1" applyAlignment="1">
      <alignment horizontal="left" vertical="top" wrapText="1"/>
    </xf>
    <xf numFmtId="0" fontId="67" fillId="8" borderId="16" xfId="0" applyFont="1" applyFill="1" applyBorder="1" applyAlignment="1">
      <alignment horizontal="left" vertical="top" wrapText="1"/>
    </xf>
    <xf numFmtId="0" fontId="67" fillId="8" borderId="17" xfId="0" applyFont="1" applyFill="1" applyBorder="1" applyAlignment="1">
      <alignment horizontal="left" vertical="top" wrapText="1"/>
    </xf>
    <xf numFmtId="0" fontId="34" fillId="3" borderId="15" xfId="0" applyFont="1" applyFill="1" applyBorder="1" applyAlignment="1">
      <alignment horizontal="left" vertical="top" wrapText="1"/>
    </xf>
    <xf numFmtId="0" fontId="34" fillId="3" borderId="16" xfId="0" applyFont="1" applyFill="1" applyBorder="1" applyAlignment="1">
      <alignment horizontal="left" vertical="top" wrapText="1"/>
    </xf>
    <xf numFmtId="0" fontId="34" fillId="3" borderId="17" xfId="0" applyFont="1" applyFill="1" applyBorder="1" applyAlignment="1">
      <alignment horizontal="left" vertical="top" wrapText="1"/>
    </xf>
    <xf numFmtId="0" fontId="42" fillId="4" borderId="16" xfId="0" applyFont="1" applyFill="1" applyBorder="1" applyAlignment="1">
      <alignment horizontal="left" vertical="top" wrapText="1"/>
    </xf>
    <xf numFmtId="0" fontId="42" fillId="4" borderId="17" xfId="0" applyFont="1" applyFill="1" applyBorder="1" applyAlignment="1">
      <alignment horizontal="left" vertical="top" wrapText="1"/>
    </xf>
    <xf numFmtId="0" fontId="63" fillId="7" borderId="22" xfId="0" applyFont="1" applyFill="1" applyBorder="1" applyAlignment="1">
      <alignment horizontal="left" vertical="top" wrapText="1"/>
    </xf>
    <xf numFmtId="0" fontId="0" fillId="6" borderId="12" xfId="0" applyFill="1" applyBorder="1" applyAlignment="1">
      <alignment horizontal="left" vertical="center" wrapText="1"/>
    </xf>
    <xf numFmtId="0" fontId="61" fillId="7" borderId="12" xfId="0" applyFont="1" applyFill="1" applyBorder="1" applyAlignment="1">
      <alignment horizontal="left" vertical="top" wrapText="1"/>
    </xf>
    <xf numFmtId="0" fontId="42" fillId="10" borderId="15" xfId="0" applyFont="1" applyFill="1" applyBorder="1" applyAlignment="1">
      <alignment horizontal="left" vertical="top" wrapText="1"/>
    </xf>
    <xf numFmtId="0" fontId="42" fillId="10" borderId="16" xfId="0" applyFont="1" applyFill="1" applyBorder="1" applyAlignment="1">
      <alignment horizontal="left" vertical="top" wrapText="1"/>
    </xf>
    <xf numFmtId="0" fontId="42" fillId="10" borderId="17" xfId="0" applyFont="1" applyFill="1" applyBorder="1" applyAlignment="1">
      <alignment horizontal="left" vertical="top" wrapText="1"/>
    </xf>
    <xf numFmtId="0" fontId="0" fillId="7" borderId="16" xfId="0" applyFill="1" applyBorder="1" applyAlignment="1">
      <alignment horizontal="left" vertical="top" wrapText="1"/>
    </xf>
    <xf numFmtId="0" fontId="0" fillId="7" borderId="17" xfId="0" applyFill="1" applyBorder="1" applyAlignment="1">
      <alignment horizontal="left" vertical="top" wrapText="1"/>
    </xf>
    <xf numFmtId="0" fontId="81" fillId="7" borderId="15" xfId="0" applyFont="1" applyFill="1" applyBorder="1" applyAlignment="1">
      <alignment horizontal="left" vertical="top" wrapText="1"/>
    </xf>
    <xf numFmtId="0" fontId="44" fillId="0" borderId="0" xfId="0" applyFont="1" applyAlignment="1">
      <alignment horizontal="left" vertical="top"/>
    </xf>
    <xf numFmtId="0" fontId="44" fillId="0" borderId="0" xfId="0" applyFont="1" applyAlignment="1">
      <alignment horizontal="right" vertical="top"/>
    </xf>
    <xf numFmtId="0" fontId="44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57" fillId="0" borderId="0" xfId="2" applyFont="1" applyAlignment="1">
      <alignment horizontal="left" vertical="top"/>
    </xf>
    <xf numFmtId="0" fontId="52" fillId="8" borderId="0" xfId="0" applyFont="1" applyFill="1" applyAlignment="1">
      <alignment horizontal="left" vertical="center"/>
    </xf>
    <xf numFmtId="0" fontId="97" fillId="0" borderId="0" xfId="0" applyFont="1" applyAlignment="1">
      <alignment horizontal="left" vertical="center"/>
    </xf>
    <xf numFmtId="0" fontId="61" fillId="7" borderId="15" xfId="0" applyFont="1" applyFill="1" applyBorder="1" applyAlignment="1">
      <alignment horizontal="left" vertical="top" wrapText="1"/>
    </xf>
    <xf numFmtId="0" fontId="61" fillId="7" borderId="16" xfId="0" applyFont="1" applyFill="1" applyBorder="1" applyAlignment="1">
      <alignment horizontal="left" vertical="top" wrapText="1"/>
    </xf>
    <xf numFmtId="0" fontId="61" fillId="7" borderId="17" xfId="0" applyFont="1" applyFill="1" applyBorder="1" applyAlignment="1">
      <alignment horizontal="left" vertical="top" wrapText="1"/>
    </xf>
    <xf numFmtId="0" fontId="45" fillId="6" borderId="15" xfId="0" applyFont="1" applyFill="1" applyBorder="1" applyAlignment="1">
      <alignment horizontal="left" vertical="top" wrapText="1"/>
    </xf>
    <xf numFmtId="0" fontId="45" fillId="6" borderId="16" xfId="0" applyFont="1" applyFill="1" applyBorder="1" applyAlignment="1">
      <alignment horizontal="left" vertical="top" wrapText="1"/>
    </xf>
    <xf numFmtId="0" fontId="45" fillId="6" borderId="17" xfId="0" applyFont="1" applyFill="1" applyBorder="1" applyAlignment="1">
      <alignment horizontal="left" vertical="top" wrapText="1"/>
    </xf>
    <xf numFmtId="0" fontId="64" fillId="7" borderId="16" xfId="0" applyFont="1" applyFill="1" applyBorder="1" applyAlignment="1">
      <alignment horizontal="left" vertical="top" wrapText="1"/>
    </xf>
    <xf numFmtId="0" fontId="64" fillId="7" borderId="17" xfId="0" applyFont="1" applyFill="1" applyBorder="1" applyAlignment="1">
      <alignment horizontal="left" vertical="top" wrapText="1"/>
    </xf>
    <xf numFmtId="0" fontId="70" fillId="14" borderId="15" xfId="2" applyFont="1" applyFill="1" applyBorder="1" applyAlignment="1">
      <alignment horizontal="left" vertical="top"/>
    </xf>
    <xf numFmtId="0" fontId="70" fillId="14" borderId="16" xfId="2" applyFont="1" applyFill="1" applyBorder="1" applyAlignment="1">
      <alignment horizontal="left" vertical="top"/>
    </xf>
    <xf numFmtId="0" fontId="70" fillId="14" borderId="17" xfId="2" applyFont="1" applyFill="1" applyBorder="1" applyAlignment="1">
      <alignment horizontal="left" vertical="top"/>
    </xf>
    <xf numFmtId="0" fontId="36" fillId="7" borderId="15" xfId="0" applyFont="1" applyFill="1" applyBorder="1" applyAlignment="1">
      <alignment horizontal="left" vertical="top" wrapText="1"/>
    </xf>
    <xf numFmtId="0" fontId="0" fillId="4" borderId="23" xfId="0" applyFill="1" applyBorder="1" applyAlignment="1">
      <alignment horizontal="left" vertical="center" wrapText="1"/>
    </xf>
    <xf numFmtId="0" fontId="0" fillId="4" borderId="24" xfId="0" applyFill="1" applyBorder="1" applyAlignment="1">
      <alignment horizontal="left" vertical="center" wrapText="1"/>
    </xf>
    <xf numFmtId="0" fontId="13" fillId="4" borderId="15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left" vertical="center" wrapText="1"/>
    </xf>
    <xf numFmtId="0" fontId="13" fillId="4" borderId="17" xfId="0" applyFont="1" applyFill="1" applyBorder="1" applyAlignment="1">
      <alignment horizontal="left" vertical="center" wrapText="1"/>
    </xf>
    <xf numFmtId="1" fontId="65" fillId="0" borderId="12" xfId="0" applyNumberFormat="1" applyFont="1" applyBorder="1" applyAlignment="1">
      <alignment horizontal="left" vertical="top" shrinkToFit="1"/>
    </xf>
    <xf numFmtId="0" fontId="67" fillId="0" borderId="23" xfId="0" applyFont="1" applyBorder="1" applyAlignment="1">
      <alignment horizontal="left" vertical="top" wrapText="1"/>
    </xf>
    <xf numFmtId="0" fontId="67" fillId="0" borderId="24" xfId="0" applyFont="1" applyBorder="1" applyAlignment="1">
      <alignment horizontal="left" vertical="top" wrapText="1"/>
    </xf>
    <xf numFmtId="1" fontId="65" fillId="0" borderId="15" xfId="0" applyNumberFormat="1" applyFont="1" applyBorder="1" applyAlignment="1">
      <alignment horizontal="left" vertical="center" shrinkToFit="1"/>
    </xf>
    <xf numFmtId="1" fontId="65" fillId="0" borderId="16" xfId="0" applyNumberFormat="1" applyFont="1" applyBorder="1" applyAlignment="1">
      <alignment horizontal="left" vertical="center" shrinkToFit="1"/>
    </xf>
    <xf numFmtId="1" fontId="65" fillId="0" borderId="17" xfId="0" applyNumberFormat="1" applyFont="1" applyBorder="1" applyAlignment="1">
      <alignment horizontal="left" vertical="center" shrinkToFit="1"/>
    </xf>
    <xf numFmtId="0" fontId="0" fillId="6" borderId="22" xfId="0" applyFill="1" applyBorder="1" applyAlignment="1">
      <alignment horizontal="left" vertical="top" wrapText="1"/>
    </xf>
    <xf numFmtId="0" fontId="50" fillId="0" borderId="0" xfId="0" applyFont="1" applyAlignment="1">
      <alignment horizontal="left" vertical="top" wrapText="1"/>
    </xf>
    <xf numFmtId="0" fontId="5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0" fillId="8" borderId="0" xfId="0" applyFont="1" applyFill="1" applyAlignment="1">
      <alignment horizontal="center" vertical="top" wrapText="1"/>
    </xf>
  </cellXfs>
  <cellStyles count="3">
    <cellStyle name="Excel Built-in Normal" xfId="2" xr:uid="{00000000-0005-0000-0000-000001000000}"/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topLeftCell="A10" zoomScale="110" zoomScaleNormal="110" workbookViewId="0">
      <selection activeCell="A29" sqref="A29:H29"/>
    </sheetView>
  </sheetViews>
  <sheetFormatPr defaultRowHeight="12.75" x14ac:dyDescent="0.2"/>
  <cols>
    <col min="1" max="1" width="6.83203125" customWidth="1"/>
    <col min="2" max="2" width="9.83203125" customWidth="1"/>
    <col min="3" max="3" width="32.6640625" customWidth="1"/>
    <col min="4" max="4" width="9.83203125" customWidth="1"/>
    <col min="5" max="5" width="13.1640625" customWidth="1"/>
    <col min="6" max="6" width="13.5" customWidth="1"/>
    <col min="7" max="7" width="19.1640625" customWidth="1"/>
    <col min="8" max="8" width="9" customWidth="1"/>
  </cols>
  <sheetData>
    <row r="1" spans="1:8" ht="39" customHeight="1" x14ac:dyDescent="0.2">
      <c r="A1" s="335" t="s">
        <v>329</v>
      </c>
      <c r="B1" s="335"/>
      <c r="C1" s="335"/>
      <c r="D1" s="335"/>
      <c r="E1" s="335"/>
      <c r="F1" s="335"/>
      <c r="G1" s="335"/>
      <c r="H1" s="335"/>
    </row>
    <row r="2" spans="1:8" ht="8.25" customHeight="1" x14ac:dyDescent="0.2">
      <c r="A2" s="336"/>
      <c r="B2" s="336"/>
      <c r="C2" s="336"/>
      <c r="D2" s="336"/>
      <c r="E2" s="336"/>
      <c r="F2" s="336"/>
      <c r="G2" s="336"/>
      <c r="H2" s="336"/>
    </row>
    <row r="3" spans="1:8" ht="19.5" customHeight="1" x14ac:dyDescent="0.2">
      <c r="A3" s="334" t="s">
        <v>0</v>
      </c>
      <c r="B3" s="334"/>
      <c r="C3" s="334"/>
      <c r="D3" s="334"/>
      <c r="E3" s="334"/>
      <c r="F3" s="334"/>
    </row>
    <row r="4" spans="1:8" ht="50.25" customHeight="1" x14ac:dyDescent="0.2">
      <c r="A4" s="332" t="s">
        <v>312</v>
      </c>
      <c r="B4" s="333"/>
      <c r="C4" s="333"/>
      <c r="D4" s="333"/>
      <c r="E4" s="333"/>
      <c r="F4" s="333"/>
      <c r="G4" s="333"/>
      <c r="H4" s="333"/>
    </row>
    <row r="5" spans="1:8" ht="18" customHeight="1" x14ac:dyDescent="0.2">
      <c r="A5" s="338" t="s">
        <v>311</v>
      </c>
      <c r="B5" s="339"/>
      <c r="C5" s="339"/>
      <c r="D5" s="339"/>
      <c r="E5" s="339"/>
      <c r="F5" s="339"/>
      <c r="G5" s="339"/>
      <c r="H5" s="339"/>
    </row>
    <row r="6" spans="1:8" ht="16.5" customHeight="1" x14ac:dyDescent="0.2">
      <c r="A6" s="340" t="s">
        <v>313</v>
      </c>
      <c r="B6" s="340"/>
      <c r="C6" s="340"/>
      <c r="D6" s="340"/>
      <c r="E6" s="340"/>
      <c r="F6" s="340"/>
    </row>
    <row r="7" spans="1:8" ht="28.7" customHeight="1" x14ac:dyDescent="0.2">
      <c r="A7" s="1"/>
      <c r="B7" s="343"/>
      <c r="C7" s="344"/>
      <c r="D7" s="345"/>
      <c r="E7" s="115" t="s">
        <v>308</v>
      </c>
      <c r="F7" s="295" t="s">
        <v>309</v>
      </c>
      <c r="G7" s="300" t="s">
        <v>306</v>
      </c>
      <c r="H7" s="67" t="s">
        <v>1</v>
      </c>
    </row>
    <row r="8" spans="1:8" ht="12" customHeight="1" x14ac:dyDescent="0.2">
      <c r="A8" s="2"/>
      <c r="B8" s="320"/>
      <c r="C8" s="321"/>
      <c r="D8" s="322"/>
      <c r="E8" s="3" t="s">
        <v>201</v>
      </c>
      <c r="F8" s="3" t="s">
        <v>202</v>
      </c>
      <c r="G8" s="3" t="s">
        <v>307</v>
      </c>
      <c r="H8" s="2"/>
    </row>
    <row r="9" spans="1:8" ht="12.95" customHeight="1" x14ac:dyDescent="0.2">
      <c r="A9" s="323" t="s">
        <v>2</v>
      </c>
      <c r="B9" s="324"/>
      <c r="C9" s="324"/>
      <c r="D9" s="325"/>
      <c r="E9" s="2"/>
      <c r="F9" s="2"/>
      <c r="G9" s="2"/>
      <c r="H9" s="297"/>
    </row>
    <row r="10" spans="1:8" ht="12.2" customHeight="1" x14ac:dyDescent="0.2">
      <c r="A10" s="4">
        <v>6</v>
      </c>
      <c r="B10" s="329" t="s">
        <v>3</v>
      </c>
      <c r="C10" s="330"/>
      <c r="D10" s="331"/>
      <c r="E10" s="47">
        <f>'OPĆI DIO'!D9</f>
        <v>438717.05000000005</v>
      </c>
      <c r="F10" s="47">
        <f>'OPĆI DIO'!E9</f>
        <v>1342332</v>
      </c>
      <c r="G10" s="47">
        <f>'OPĆI DIO'!F9</f>
        <v>339612.63999999996</v>
      </c>
      <c r="H10" s="296">
        <f>G10/F10*100</f>
        <v>25.300196970645111</v>
      </c>
    </row>
    <row r="11" spans="1:8" ht="12.95" customHeight="1" x14ac:dyDescent="0.2">
      <c r="A11" s="4">
        <v>7</v>
      </c>
      <c r="B11" s="329" t="s">
        <v>4</v>
      </c>
      <c r="C11" s="330"/>
      <c r="D11" s="331"/>
      <c r="E11" s="47">
        <f>'OPĆI DIO'!D27</f>
        <v>454126.45</v>
      </c>
      <c r="F11" s="47">
        <f>'OPĆI DIO'!E27</f>
        <v>819548</v>
      </c>
      <c r="G11" s="47">
        <f>'OPĆI DIO'!F27</f>
        <v>0</v>
      </c>
      <c r="H11" s="296">
        <f t="shared" ref="H11:H25" si="0">G11/F11*100</f>
        <v>0</v>
      </c>
    </row>
    <row r="12" spans="1:8" ht="15" customHeight="1" x14ac:dyDescent="0.2">
      <c r="A12" s="7"/>
      <c r="B12" s="326" t="s">
        <v>5</v>
      </c>
      <c r="C12" s="327"/>
      <c r="D12" s="328"/>
      <c r="E12" s="298">
        <f>SUM(E10,E11)</f>
        <v>892843.5</v>
      </c>
      <c r="F12" s="298">
        <f>SUM(F10,F11)</f>
        <v>2161880</v>
      </c>
      <c r="G12" s="301">
        <f>SUM(G10,G11)</f>
        <v>339612.63999999996</v>
      </c>
      <c r="H12" s="296">
        <f t="shared" si="0"/>
        <v>15.709134642070788</v>
      </c>
    </row>
    <row r="13" spans="1:8" ht="13.7" customHeight="1" x14ac:dyDescent="0.2">
      <c r="A13" s="4">
        <v>3</v>
      </c>
      <c r="B13" s="329" t="s">
        <v>6</v>
      </c>
      <c r="C13" s="330"/>
      <c r="D13" s="331"/>
      <c r="E13" s="47">
        <f>'OPĆI DIO'!D32</f>
        <v>168432.65</v>
      </c>
      <c r="F13" s="47">
        <f>'OPĆI DIO'!E32</f>
        <v>881350</v>
      </c>
      <c r="G13" s="47">
        <f>'OPĆI DIO'!F32</f>
        <v>154456.94999999998</v>
      </c>
      <c r="H13" s="296">
        <f t="shared" si="0"/>
        <v>17.525041130084528</v>
      </c>
    </row>
    <row r="14" spans="1:8" ht="13.7" customHeight="1" x14ac:dyDescent="0.2">
      <c r="A14" s="4">
        <v>4</v>
      </c>
      <c r="B14" s="329" t="s">
        <v>7</v>
      </c>
      <c r="C14" s="330"/>
      <c r="D14" s="331"/>
      <c r="E14" s="47">
        <f>'OPĆI DIO'!D59</f>
        <v>26725.47</v>
      </c>
      <c r="F14" s="47">
        <f>'OPĆI DIO'!E59</f>
        <v>1280530</v>
      </c>
      <c r="G14" s="47">
        <f>'OPĆI DIO'!F59</f>
        <v>75862.360000000015</v>
      </c>
      <c r="H14" s="296">
        <f t="shared" si="0"/>
        <v>5.9242938470789452</v>
      </c>
    </row>
    <row r="15" spans="1:8" ht="15" customHeight="1" x14ac:dyDescent="0.2">
      <c r="A15" s="7"/>
      <c r="B15" s="326" t="s">
        <v>8</v>
      </c>
      <c r="C15" s="327"/>
      <c r="D15" s="328"/>
      <c r="E15" s="298">
        <f>SUM(E13,E14)</f>
        <v>195158.12</v>
      </c>
      <c r="F15" s="298">
        <f>SUM(F13,F14)</f>
        <v>2161880</v>
      </c>
      <c r="G15" s="301">
        <f>SUM(G13,G14)</f>
        <v>230319.31</v>
      </c>
      <c r="H15" s="296">
        <f t="shared" si="0"/>
        <v>10.653658389919885</v>
      </c>
    </row>
    <row r="16" spans="1:8" ht="12.2" customHeight="1" x14ac:dyDescent="0.2">
      <c r="A16" s="2"/>
      <c r="B16" s="323" t="s">
        <v>9</v>
      </c>
      <c r="C16" s="324"/>
      <c r="D16" s="325"/>
      <c r="E16" s="299">
        <f>SUM(E12-E15)</f>
        <v>697685.38</v>
      </c>
      <c r="F16" s="9">
        <f>SUM(F12-F15)</f>
        <v>0</v>
      </c>
      <c r="G16" s="299">
        <f>SUM(G12-G15)</f>
        <v>109293.32999999996</v>
      </c>
      <c r="H16" s="296" t="e">
        <f t="shared" si="0"/>
        <v>#DIV/0!</v>
      </c>
    </row>
    <row r="17" spans="1:8" ht="12" customHeight="1" x14ac:dyDescent="0.2">
      <c r="A17" s="2"/>
      <c r="B17" s="320"/>
      <c r="C17" s="321"/>
      <c r="D17" s="322"/>
      <c r="E17" s="2"/>
      <c r="F17" s="2"/>
      <c r="G17" s="2"/>
      <c r="H17" s="296"/>
    </row>
    <row r="18" spans="1:8" ht="15.95" customHeight="1" x14ac:dyDescent="0.2">
      <c r="A18" s="323" t="s">
        <v>10</v>
      </c>
      <c r="B18" s="324"/>
      <c r="C18" s="324"/>
      <c r="D18" s="325"/>
      <c r="E18" s="2"/>
      <c r="F18" s="2"/>
      <c r="G18" s="2"/>
      <c r="H18" s="296"/>
    </row>
    <row r="19" spans="1:8" ht="12.2" customHeight="1" x14ac:dyDescent="0.2">
      <c r="A19" s="4">
        <v>8</v>
      </c>
      <c r="B19" s="329" t="s">
        <v>11</v>
      </c>
      <c r="C19" s="330"/>
      <c r="D19" s="331"/>
      <c r="E19" s="6">
        <v>0</v>
      </c>
      <c r="F19" s="5">
        <v>0</v>
      </c>
      <c r="G19" s="6">
        <v>0</v>
      </c>
      <c r="H19" s="296"/>
    </row>
    <row r="20" spans="1:8" ht="12" customHeight="1" x14ac:dyDescent="0.2">
      <c r="A20" s="4">
        <v>5</v>
      </c>
      <c r="B20" s="329" t="s">
        <v>12</v>
      </c>
      <c r="C20" s="330"/>
      <c r="D20" s="331"/>
      <c r="E20" s="5"/>
      <c r="F20" s="6">
        <v>0</v>
      </c>
      <c r="G20" s="6">
        <v>0</v>
      </c>
      <c r="H20" s="296" t="e">
        <f t="shared" si="0"/>
        <v>#DIV/0!</v>
      </c>
    </row>
    <row r="21" spans="1:8" ht="12.2" customHeight="1" x14ac:dyDescent="0.2">
      <c r="A21" s="7"/>
      <c r="B21" s="326" t="s">
        <v>13</v>
      </c>
      <c r="C21" s="327"/>
      <c r="D21" s="328"/>
      <c r="E21" s="8"/>
      <c r="F21" s="118">
        <v>0</v>
      </c>
      <c r="G21" s="54"/>
      <c r="H21" s="296" t="e">
        <f t="shared" si="0"/>
        <v>#DIV/0!</v>
      </c>
    </row>
    <row r="22" spans="1:8" ht="14.25" customHeight="1" x14ac:dyDescent="0.2">
      <c r="A22" s="2"/>
      <c r="B22" s="320"/>
      <c r="C22" s="321"/>
      <c r="D22" s="322"/>
      <c r="E22" s="2"/>
      <c r="F22" s="117"/>
      <c r="G22" s="2"/>
      <c r="H22" s="296"/>
    </row>
    <row r="23" spans="1:8" ht="18" customHeight="1" x14ac:dyDescent="0.2">
      <c r="A23" s="323" t="s">
        <v>14</v>
      </c>
      <c r="B23" s="324"/>
      <c r="C23" s="324"/>
      <c r="D23" s="325"/>
      <c r="E23" s="9"/>
      <c r="F23" s="9">
        <f>F24</f>
        <v>0</v>
      </c>
      <c r="G23" s="299">
        <f>G24</f>
        <v>0</v>
      </c>
      <c r="H23" s="296" t="e">
        <f t="shared" si="0"/>
        <v>#DIV/0!</v>
      </c>
    </row>
    <row r="24" spans="1:8" ht="14.85" customHeight="1" x14ac:dyDescent="0.2">
      <c r="A24" s="10">
        <v>9</v>
      </c>
      <c r="B24" s="326" t="s">
        <v>15</v>
      </c>
      <c r="C24" s="327"/>
      <c r="D24" s="328"/>
      <c r="E24" s="8"/>
      <c r="F24" s="8">
        <v>0</v>
      </c>
      <c r="G24" s="8">
        <v>0</v>
      </c>
      <c r="H24" s="296" t="e">
        <f t="shared" si="0"/>
        <v>#DIV/0!</v>
      </c>
    </row>
    <row r="25" spans="1:8" ht="36.75" customHeight="1" x14ac:dyDescent="0.2">
      <c r="A25" s="48"/>
      <c r="B25" s="317" t="s">
        <v>16</v>
      </c>
      <c r="C25" s="318"/>
      <c r="D25" s="319"/>
      <c r="E25" s="49">
        <f>SUM(E16+E21+E24)</f>
        <v>697685.38</v>
      </c>
      <c r="F25" s="145">
        <f>SUM(F16+F21+F24)</f>
        <v>0</v>
      </c>
      <c r="G25" s="49">
        <f>SUM(G16+G21+G24)</f>
        <v>109293.32999999996</v>
      </c>
      <c r="H25" s="296" t="e">
        <f t="shared" si="0"/>
        <v>#DIV/0!</v>
      </c>
    </row>
    <row r="26" spans="1:8" s="27" customFormat="1" ht="14.25" customHeight="1" x14ac:dyDescent="0.2">
      <c r="A26" s="337"/>
      <c r="B26" s="337"/>
      <c r="C26" s="337"/>
      <c r="D26" s="337"/>
      <c r="E26" s="337"/>
      <c r="F26" s="337"/>
      <c r="G26" s="337"/>
      <c r="H26" s="337"/>
    </row>
    <row r="27" spans="1:8" ht="16.5" customHeight="1" x14ac:dyDescent="0.2">
      <c r="A27" s="341" t="s">
        <v>310</v>
      </c>
      <c r="B27" s="341"/>
      <c r="C27" s="341"/>
      <c r="D27" s="341"/>
      <c r="E27" s="341"/>
      <c r="F27" s="341"/>
      <c r="G27" s="341"/>
      <c r="H27" s="341"/>
    </row>
    <row r="28" spans="1:8" ht="27.75" customHeight="1" x14ac:dyDescent="0.2">
      <c r="A28" s="342" t="s">
        <v>314</v>
      </c>
      <c r="B28" s="342"/>
      <c r="C28" s="342"/>
      <c r="D28" s="342"/>
      <c r="E28" s="342"/>
      <c r="F28" s="342"/>
      <c r="G28" s="342"/>
      <c r="H28" s="342"/>
    </row>
    <row r="29" spans="1:8" x14ac:dyDescent="0.2">
      <c r="A29" s="334"/>
      <c r="B29" s="334"/>
      <c r="C29" s="334"/>
      <c r="D29" s="334"/>
      <c r="E29" s="334"/>
      <c r="F29" s="334"/>
      <c r="G29" s="334"/>
      <c r="H29" s="334"/>
    </row>
  </sheetData>
  <mergeCells count="29">
    <mergeCell ref="A4:H4"/>
    <mergeCell ref="A29:H29"/>
    <mergeCell ref="A1:H1"/>
    <mergeCell ref="A2:H2"/>
    <mergeCell ref="A26:H26"/>
    <mergeCell ref="A5:H5"/>
    <mergeCell ref="A6:F6"/>
    <mergeCell ref="A27:H27"/>
    <mergeCell ref="A3:F3"/>
    <mergeCell ref="A28:H28"/>
    <mergeCell ref="B10:D10"/>
    <mergeCell ref="B11:D11"/>
    <mergeCell ref="B12:D12"/>
    <mergeCell ref="B7:D7"/>
    <mergeCell ref="B8:D8"/>
    <mergeCell ref="A9:D9"/>
    <mergeCell ref="B16:D16"/>
    <mergeCell ref="B17:D17"/>
    <mergeCell ref="A18:D18"/>
    <mergeCell ref="B13:D13"/>
    <mergeCell ref="B14:D14"/>
    <mergeCell ref="B15:D15"/>
    <mergeCell ref="B25:D25"/>
    <mergeCell ref="B22:D22"/>
    <mergeCell ref="A23:D23"/>
    <mergeCell ref="B24:D24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ignoredErrors>
    <ignoredError sqref="H1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9"/>
  <sheetViews>
    <sheetView zoomScale="106" zoomScaleNormal="106" workbookViewId="0">
      <selection activeCell="F73" sqref="F73"/>
    </sheetView>
  </sheetViews>
  <sheetFormatPr defaultRowHeight="12.75" x14ac:dyDescent="0.2"/>
  <cols>
    <col min="1" max="1" width="5.1640625" customWidth="1"/>
    <col min="2" max="2" width="25.5" customWidth="1"/>
    <col min="3" max="3" width="33.6640625" customWidth="1"/>
    <col min="4" max="4" width="15.6640625" customWidth="1"/>
    <col min="5" max="5" width="16.1640625" customWidth="1"/>
    <col min="6" max="6" width="22.83203125" customWidth="1"/>
    <col min="7" max="7" width="3.83203125" customWidth="1"/>
    <col min="8" max="8" width="6.5" customWidth="1"/>
    <col min="9" max="9" width="5" style="25" customWidth="1"/>
    <col min="10" max="10" width="10.83203125" customWidth="1"/>
  </cols>
  <sheetData>
    <row r="1" spans="1:11" ht="19.5" customHeight="1" x14ac:dyDescent="0.2">
      <c r="A1" t="s">
        <v>17</v>
      </c>
    </row>
    <row r="2" spans="1:11" s="55" customFormat="1" ht="34.5" customHeight="1" x14ac:dyDescent="0.2">
      <c r="A2" s="346" t="s">
        <v>312</v>
      </c>
      <c r="B2" s="346"/>
      <c r="C2" s="346"/>
      <c r="D2" s="346"/>
      <c r="E2" s="346"/>
      <c r="F2" s="346"/>
      <c r="G2" s="346"/>
      <c r="H2" s="346"/>
      <c r="I2" s="146"/>
    </row>
    <row r="3" spans="1:11" ht="18.75" customHeight="1" x14ac:dyDescent="0.2">
      <c r="A3" t="s">
        <v>18</v>
      </c>
    </row>
    <row r="4" spans="1:11" ht="12.95" customHeight="1" x14ac:dyDescent="0.2">
      <c r="A4" s="358" t="s">
        <v>315</v>
      </c>
      <c r="B4" s="359"/>
      <c r="C4" s="359"/>
    </row>
    <row r="5" spans="1:11" ht="12.95" customHeight="1" x14ac:dyDescent="0.2">
      <c r="A5" s="11" t="s">
        <v>19</v>
      </c>
      <c r="B5" s="360"/>
      <c r="C5" s="360"/>
      <c r="D5" s="360"/>
      <c r="E5" s="360"/>
      <c r="F5" s="360"/>
      <c r="G5" s="360"/>
      <c r="H5" s="360"/>
    </row>
    <row r="6" spans="1:11" ht="23.85" customHeight="1" x14ac:dyDescent="0.2">
      <c r="A6" s="1" t="s">
        <v>20</v>
      </c>
      <c r="B6" s="370" t="s">
        <v>21</v>
      </c>
      <c r="C6" s="362"/>
      <c r="D6" s="302" t="s">
        <v>317</v>
      </c>
      <c r="E6" s="302" t="s">
        <v>316</v>
      </c>
      <c r="F6" s="303" t="s">
        <v>306</v>
      </c>
      <c r="G6" s="67"/>
      <c r="H6" s="67" t="s">
        <v>1</v>
      </c>
    </row>
    <row r="7" spans="1:11" ht="20.25" customHeight="1" x14ac:dyDescent="0.2">
      <c r="A7" s="361" t="s">
        <v>211</v>
      </c>
      <c r="B7" s="362"/>
      <c r="C7" s="362"/>
      <c r="D7" s="362"/>
      <c r="E7" s="362"/>
      <c r="F7" s="362"/>
      <c r="G7" s="362"/>
      <c r="H7" s="362"/>
    </row>
    <row r="8" spans="1:11" ht="12" customHeight="1" x14ac:dyDescent="0.2">
      <c r="A8" s="2"/>
      <c r="B8" s="320"/>
      <c r="C8" s="321"/>
      <c r="D8" s="12" t="s">
        <v>201</v>
      </c>
      <c r="E8" s="12" t="s">
        <v>202</v>
      </c>
      <c r="F8" s="12" t="s">
        <v>307</v>
      </c>
      <c r="G8" s="2"/>
      <c r="H8" s="2"/>
    </row>
    <row r="9" spans="1:11" ht="12.2" customHeight="1" x14ac:dyDescent="0.2">
      <c r="A9" s="13">
        <v>6</v>
      </c>
      <c r="B9" s="352" t="s">
        <v>22</v>
      </c>
      <c r="C9" s="353"/>
      <c r="D9" s="14">
        <f>SUM(D10,D14,D17,D20)</f>
        <v>438717.05000000005</v>
      </c>
      <c r="E9" s="14">
        <f>SUM(E10,E14,E17,E20,E24,E25)</f>
        <v>1342332</v>
      </c>
      <c r="F9" s="14">
        <f>SUM(F10,F14,F17,F20)</f>
        <v>339612.63999999996</v>
      </c>
      <c r="G9" s="15"/>
      <c r="H9" s="15">
        <f>F9/E9*100</f>
        <v>25.300196970645111</v>
      </c>
    </row>
    <row r="10" spans="1:11" ht="12" customHeight="1" x14ac:dyDescent="0.2">
      <c r="A10" s="16">
        <v>61</v>
      </c>
      <c r="B10" s="323" t="s">
        <v>23</v>
      </c>
      <c r="C10" s="324"/>
      <c r="D10" s="9">
        <f>SUM(D11,D12,D13)</f>
        <v>163029.6</v>
      </c>
      <c r="E10" s="9">
        <f>SUM(E11,E12,E13)</f>
        <v>257500</v>
      </c>
      <c r="F10" s="9">
        <f>SUM(F11,F12,F13)</f>
        <v>111552.89</v>
      </c>
      <c r="G10" s="29"/>
      <c r="H10" s="15">
        <f t="shared" ref="H10:H25" si="0">F10/E10*100</f>
        <v>43.321510679611649</v>
      </c>
      <c r="I10" s="148"/>
      <c r="J10" s="144"/>
      <c r="K10" s="34"/>
    </row>
    <row r="11" spans="1:11" ht="12" customHeight="1" x14ac:dyDescent="0.2">
      <c r="A11" s="4">
        <v>611</v>
      </c>
      <c r="B11" s="329" t="s">
        <v>24</v>
      </c>
      <c r="C11" s="330"/>
      <c r="D11" s="5">
        <v>144549.1</v>
      </c>
      <c r="E11" s="155">
        <v>230000</v>
      </c>
      <c r="F11" s="155">
        <v>90844.92</v>
      </c>
      <c r="G11" s="29"/>
      <c r="H11" s="15">
        <f t="shared" si="0"/>
        <v>39.497791304347821</v>
      </c>
      <c r="J11" s="144"/>
      <c r="K11" s="34"/>
    </row>
    <row r="12" spans="1:11" ht="12" customHeight="1" x14ac:dyDescent="0.2">
      <c r="A12" s="4">
        <v>613</v>
      </c>
      <c r="B12" s="329" t="s">
        <v>25</v>
      </c>
      <c r="C12" s="330"/>
      <c r="D12" s="5">
        <v>17689.02</v>
      </c>
      <c r="E12" s="155">
        <v>25000</v>
      </c>
      <c r="F12" s="155">
        <v>18708.21</v>
      </c>
      <c r="G12" s="29"/>
      <c r="H12" s="15">
        <f t="shared" si="0"/>
        <v>74.832840000000004</v>
      </c>
      <c r="I12" s="379"/>
      <c r="J12" s="144"/>
      <c r="K12" s="34"/>
    </row>
    <row r="13" spans="1:11" ht="12" customHeight="1" x14ac:dyDescent="0.2">
      <c r="A13" s="4">
        <v>614</v>
      </c>
      <c r="B13" s="329" t="s">
        <v>26</v>
      </c>
      <c r="C13" s="330"/>
      <c r="D13" s="5">
        <v>791.48</v>
      </c>
      <c r="E13" s="155">
        <v>2500</v>
      </c>
      <c r="F13" s="155">
        <v>1999.76</v>
      </c>
      <c r="G13" s="29"/>
      <c r="H13" s="15">
        <f t="shared" si="0"/>
        <v>79.990399999999994</v>
      </c>
      <c r="I13" s="379"/>
      <c r="J13" s="144"/>
      <c r="K13" s="34"/>
    </row>
    <row r="14" spans="1:11" ht="12" customHeight="1" x14ac:dyDescent="0.2">
      <c r="A14" s="16">
        <v>63</v>
      </c>
      <c r="B14" s="323" t="s">
        <v>27</v>
      </c>
      <c r="C14" s="324"/>
      <c r="D14" s="9">
        <f>SUM(D15,D16)</f>
        <v>143330.53</v>
      </c>
      <c r="E14" s="9">
        <f>SUM(E15,E16)</f>
        <v>806582</v>
      </c>
      <c r="F14" s="9">
        <f>SUM(F15,F16)</f>
        <v>136626.35</v>
      </c>
      <c r="G14" s="29"/>
      <c r="H14" s="15">
        <f t="shared" si="0"/>
        <v>16.93892871400552</v>
      </c>
      <c r="I14" s="379"/>
      <c r="J14" s="144"/>
    </row>
    <row r="15" spans="1:11" ht="12" customHeight="1" x14ac:dyDescent="0.2">
      <c r="A15" s="4">
        <v>633</v>
      </c>
      <c r="B15" s="329" t="s">
        <v>28</v>
      </c>
      <c r="C15" s="330"/>
      <c r="D15" s="5">
        <v>135618.94</v>
      </c>
      <c r="E15" s="155">
        <v>798082</v>
      </c>
      <c r="F15" s="5">
        <v>127547.76</v>
      </c>
      <c r="G15" s="29"/>
      <c r="H15" s="15">
        <f t="shared" si="0"/>
        <v>15.981786332732725</v>
      </c>
      <c r="I15" s="379"/>
      <c r="J15" s="144"/>
      <c r="K15" s="34"/>
    </row>
    <row r="16" spans="1:11" ht="12" customHeight="1" x14ac:dyDescent="0.2">
      <c r="A16" s="4">
        <v>634</v>
      </c>
      <c r="B16" s="329" t="s">
        <v>29</v>
      </c>
      <c r="C16" s="330"/>
      <c r="D16" s="5">
        <v>7711.59</v>
      </c>
      <c r="E16" s="155">
        <v>8500</v>
      </c>
      <c r="F16" s="155">
        <v>9078.59</v>
      </c>
      <c r="G16" s="29"/>
      <c r="H16" s="15">
        <f t="shared" si="0"/>
        <v>106.80694117647059</v>
      </c>
      <c r="I16" s="379"/>
      <c r="J16" s="144"/>
      <c r="K16" s="34"/>
    </row>
    <row r="17" spans="1:13" ht="12" customHeight="1" x14ac:dyDescent="0.2">
      <c r="A17" s="16">
        <v>64</v>
      </c>
      <c r="B17" s="323" t="s">
        <v>30</v>
      </c>
      <c r="C17" s="324"/>
      <c r="D17" s="9">
        <f>SUM(D19,D18)</f>
        <v>57127.96</v>
      </c>
      <c r="E17" s="9">
        <f>SUM(E19,E18)</f>
        <v>120150</v>
      </c>
      <c r="F17" s="9">
        <f>SUM(F19,F18)</f>
        <v>63945.49</v>
      </c>
      <c r="G17" s="29"/>
      <c r="H17" s="15">
        <f t="shared" si="0"/>
        <v>53.221381606325423</v>
      </c>
      <c r="I17" s="379"/>
      <c r="J17" s="81"/>
      <c r="K17" s="380"/>
      <c r="L17" s="380"/>
      <c r="M17" s="380"/>
    </row>
    <row r="18" spans="1:13" ht="12" customHeight="1" x14ac:dyDescent="0.2">
      <c r="A18" s="4">
        <v>641</v>
      </c>
      <c r="B18" s="329" t="s">
        <v>31</v>
      </c>
      <c r="C18" s="330"/>
      <c r="D18" s="5">
        <v>0</v>
      </c>
      <c r="E18" s="155">
        <v>150</v>
      </c>
      <c r="F18" s="155">
        <v>0</v>
      </c>
      <c r="G18" s="29"/>
      <c r="H18" s="15">
        <f t="shared" si="0"/>
        <v>0</v>
      </c>
      <c r="I18" s="379"/>
      <c r="J18" s="144"/>
      <c r="K18" s="380"/>
      <c r="L18" s="334"/>
      <c r="M18" s="334"/>
    </row>
    <row r="19" spans="1:13" ht="12" customHeight="1" x14ac:dyDescent="0.2">
      <c r="A19" s="4">
        <v>642</v>
      </c>
      <c r="B19" s="329" t="s">
        <v>32</v>
      </c>
      <c r="C19" s="330"/>
      <c r="D19" s="5">
        <v>57127.96</v>
      </c>
      <c r="E19" s="155">
        <v>120000</v>
      </c>
      <c r="F19" s="155">
        <v>63945.49</v>
      </c>
      <c r="G19" s="29"/>
      <c r="H19" s="15">
        <f t="shared" si="0"/>
        <v>53.287908333333334</v>
      </c>
      <c r="I19" s="379"/>
      <c r="J19" s="152"/>
      <c r="K19" s="380"/>
      <c r="L19" s="334"/>
      <c r="M19" s="334"/>
    </row>
    <row r="20" spans="1:13" ht="12" customHeight="1" x14ac:dyDescent="0.2">
      <c r="A20" s="16">
        <v>65</v>
      </c>
      <c r="B20" s="323" t="s">
        <v>33</v>
      </c>
      <c r="C20" s="324"/>
      <c r="D20" s="9">
        <f>SUM(D23,D22,D21)</f>
        <v>75228.959999999992</v>
      </c>
      <c r="E20" s="9">
        <f>SUM(E23,E22,E21)</f>
        <v>156100</v>
      </c>
      <c r="F20" s="9">
        <f>SUM(F23,F22,F21)</f>
        <v>27487.909999999996</v>
      </c>
      <c r="G20" s="29"/>
      <c r="H20" s="15">
        <f t="shared" si="0"/>
        <v>17.609167200512491</v>
      </c>
      <c r="I20" s="379"/>
      <c r="J20" s="52"/>
      <c r="K20" s="34"/>
    </row>
    <row r="21" spans="1:13" ht="12" customHeight="1" x14ac:dyDescent="0.2">
      <c r="A21" s="4">
        <v>651</v>
      </c>
      <c r="B21" s="371" t="s">
        <v>183</v>
      </c>
      <c r="C21" s="372"/>
      <c r="D21" s="5">
        <v>373.2</v>
      </c>
      <c r="E21" s="155">
        <v>400</v>
      </c>
      <c r="F21" s="155">
        <v>0</v>
      </c>
      <c r="G21" s="29"/>
      <c r="H21" s="15">
        <f t="shared" si="0"/>
        <v>0</v>
      </c>
      <c r="I21" s="71"/>
      <c r="J21" s="152"/>
      <c r="K21" s="380"/>
      <c r="L21" s="334"/>
      <c r="M21" s="334"/>
    </row>
    <row r="22" spans="1:13" ht="12" customHeight="1" x14ac:dyDescent="0.2">
      <c r="A22" s="4">
        <v>652</v>
      </c>
      <c r="B22" s="329" t="s">
        <v>34</v>
      </c>
      <c r="C22" s="330"/>
      <c r="D22" s="5">
        <v>65242.61</v>
      </c>
      <c r="E22" s="155">
        <v>140200</v>
      </c>
      <c r="F22" s="155">
        <v>17606.009999999998</v>
      </c>
      <c r="G22" s="29"/>
      <c r="H22" s="15">
        <f t="shared" si="0"/>
        <v>12.557781740370896</v>
      </c>
      <c r="J22" s="152"/>
      <c r="K22" s="380"/>
      <c r="L22" s="334"/>
      <c r="M22" s="334"/>
    </row>
    <row r="23" spans="1:13" ht="12" customHeight="1" x14ac:dyDescent="0.2">
      <c r="A23" s="135">
        <v>653</v>
      </c>
      <c r="B23" s="348" t="s">
        <v>35</v>
      </c>
      <c r="C23" s="349"/>
      <c r="D23" s="136">
        <v>9613.15</v>
      </c>
      <c r="E23" s="156">
        <v>15500</v>
      </c>
      <c r="F23" s="156">
        <v>9881.9</v>
      </c>
      <c r="G23" s="137"/>
      <c r="H23" s="15">
        <f t="shared" si="0"/>
        <v>63.754193548387093</v>
      </c>
      <c r="J23" s="149"/>
      <c r="K23" s="334"/>
      <c r="L23" s="334"/>
      <c r="M23" s="334"/>
    </row>
    <row r="24" spans="1:13" ht="12" customHeight="1" x14ac:dyDescent="0.2">
      <c r="A24" s="141">
        <v>68</v>
      </c>
      <c r="B24" s="354" t="s">
        <v>285</v>
      </c>
      <c r="C24" s="355"/>
      <c r="D24" s="142">
        <v>0</v>
      </c>
      <c r="E24" s="142">
        <f>E25</f>
        <v>1000</v>
      </c>
      <c r="F24" s="142">
        <f>SUM(F25)</f>
        <v>0</v>
      </c>
      <c r="G24" s="143"/>
      <c r="H24" s="15">
        <f t="shared" si="0"/>
        <v>0</v>
      </c>
      <c r="J24" s="149"/>
      <c r="K24" s="334"/>
      <c r="L24" s="334"/>
      <c r="M24" s="334"/>
    </row>
    <row r="25" spans="1:13" ht="14.25" customHeight="1" x14ac:dyDescent="0.2">
      <c r="A25" s="138">
        <v>683</v>
      </c>
      <c r="B25" s="356" t="s">
        <v>286</v>
      </c>
      <c r="C25" s="357"/>
      <c r="D25" s="139">
        <v>0</v>
      </c>
      <c r="E25" s="157">
        <v>1000</v>
      </c>
      <c r="F25" s="139">
        <v>0</v>
      </c>
      <c r="G25" s="140"/>
      <c r="H25" s="15">
        <f t="shared" si="0"/>
        <v>0</v>
      </c>
      <c r="I25" s="148"/>
      <c r="J25" s="149"/>
    </row>
    <row r="26" spans="1:13" ht="20.25" customHeight="1" x14ac:dyDescent="0.2">
      <c r="A26" s="377" t="s">
        <v>327</v>
      </c>
      <c r="B26" s="378"/>
      <c r="C26" s="378"/>
      <c r="D26" s="378"/>
      <c r="E26" s="378"/>
      <c r="F26" s="378"/>
      <c r="G26" s="378"/>
      <c r="H26" s="378"/>
      <c r="J26" s="149"/>
    </row>
    <row r="27" spans="1:13" ht="12" customHeight="1" x14ac:dyDescent="0.2">
      <c r="A27" s="13">
        <v>7</v>
      </c>
      <c r="B27" s="352" t="s">
        <v>36</v>
      </c>
      <c r="C27" s="353"/>
      <c r="D27" s="14">
        <f>D28</f>
        <v>454126.45</v>
      </c>
      <c r="E27" s="14">
        <f>E28</f>
        <v>819548</v>
      </c>
      <c r="F27" s="14">
        <f>F28</f>
        <v>0</v>
      </c>
      <c r="G27" s="15"/>
      <c r="H27" s="15">
        <f>F27/E27*100</f>
        <v>0</v>
      </c>
      <c r="J27" s="149"/>
    </row>
    <row r="28" spans="1:13" ht="12" customHeight="1" x14ac:dyDescent="0.2">
      <c r="A28" s="16">
        <v>71</v>
      </c>
      <c r="B28" s="323" t="s">
        <v>37</v>
      </c>
      <c r="C28" s="324"/>
      <c r="D28" s="9">
        <f>SUM(D30,D29)</f>
        <v>454126.45</v>
      </c>
      <c r="E28" s="9">
        <f>SUM(E30,E29)</f>
        <v>819548</v>
      </c>
      <c r="F28" s="9">
        <f>SUM(F30,F29)</f>
        <v>0</v>
      </c>
      <c r="G28" s="29"/>
      <c r="H28" s="15">
        <f t="shared" ref="H28:H30" si="1">F28/E28*100</f>
        <v>0</v>
      </c>
    </row>
    <row r="29" spans="1:13" ht="12" customHeight="1" x14ac:dyDescent="0.2">
      <c r="A29" s="4">
        <v>711</v>
      </c>
      <c r="B29" s="329" t="s">
        <v>38</v>
      </c>
      <c r="C29" s="330"/>
      <c r="D29" s="5">
        <v>454126.45</v>
      </c>
      <c r="E29" s="5">
        <v>819548</v>
      </c>
      <c r="F29" s="6">
        <v>0</v>
      </c>
      <c r="G29" s="29"/>
      <c r="H29" s="15">
        <f t="shared" si="1"/>
        <v>0</v>
      </c>
      <c r="I29" s="71"/>
      <c r="J29" s="34"/>
    </row>
    <row r="30" spans="1:13" ht="12.95" customHeight="1" x14ac:dyDescent="0.2">
      <c r="A30" s="4">
        <v>721</v>
      </c>
      <c r="B30" s="347" t="s">
        <v>217</v>
      </c>
      <c r="C30" s="330"/>
      <c r="D30" s="5">
        <v>0</v>
      </c>
      <c r="E30" s="5">
        <v>0</v>
      </c>
      <c r="F30" s="6">
        <v>0</v>
      </c>
      <c r="G30" s="29"/>
      <c r="H30" s="15" t="e">
        <f t="shared" si="1"/>
        <v>#DIV/0!</v>
      </c>
      <c r="J30" s="144"/>
      <c r="K30" s="34"/>
    </row>
    <row r="31" spans="1:13" ht="20.25" customHeight="1" x14ac:dyDescent="0.2">
      <c r="A31" s="350" t="s">
        <v>326</v>
      </c>
      <c r="B31" s="351"/>
      <c r="C31" s="351"/>
      <c r="D31" s="351"/>
      <c r="E31" s="351"/>
      <c r="F31" s="351"/>
      <c r="G31" s="351"/>
      <c r="H31" s="351"/>
      <c r="J31" s="150"/>
      <c r="K31" s="150"/>
      <c r="L31" s="150"/>
    </row>
    <row r="32" spans="1:13" ht="12" customHeight="1" x14ac:dyDescent="0.2">
      <c r="A32" s="13">
        <v>3</v>
      </c>
      <c r="B32" s="352" t="s">
        <v>39</v>
      </c>
      <c r="C32" s="353"/>
      <c r="D32" s="14">
        <f>SUM(D52,D50,D47,D45,D43,D37,D33)</f>
        <v>168432.65</v>
      </c>
      <c r="E32" s="14">
        <f>SUM(E52,E50,E47,E45,E43,E37,E33)</f>
        <v>881350</v>
      </c>
      <c r="F32" s="14">
        <f>SUM(F52,F50,F47,F45,F43,F37,F33)</f>
        <v>154456.94999999998</v>
      </c>
      <c r="G32" s="15"/>
      <c r="H32" s="15">
        <f>F32/E32*100</f>
        <v>17.525041130084528</v>
      </c>
    </row>
    <row r="33" spans="1:8" ht="12" customHeight="1" x14ac:dyDescent="0.2">
      <c r="A33" s="16">
        <v>31</v>
      </c>
      <c r="B33" s="323" t="s">
        <v>40</v>
      </c>
      <c r="C33" s="324"/>
      <c r="D33" s="9">
        <f>SUM(D34,D35,D36)</f>
        <v>42883.43</v>
      </c>
      <c r="E33" s="9">
        <f>SUM(E34,E35,E36)</f>
        <v>96000</v>
      </c>
      <c r="F33" s="9">
        <f>SUM(F34,F35,F36)</f>
        <v>37689.71</v>
      </c>
      <c r="G33" s="29"/>
      <c r="H33" s="15">
        <f t="shared" ref="H33:H57" si="2">F33/E33*100</f>
        <v>39.260114583333333</v>
      </c>
    </row>
    <row r="34" spans="1:8" ht="12" customHeight="1" x14ac:dyDescent="0.2">
      <c r="A34" s="17">
        <v>311</v>
      </c>
      <c r="B34" s="363" t="s">
        <v>41</v>
      </c>
      <c r="C34" s="364"/>
      <c r="D34" s="5">
        <v>36809.81</v>
      </c>
      <c r="E34" s="5">
        <f>POS.DIO!E47+POS.DIO!E101</f>
        <v>80750</v>
      </c>
      <c r="F34" s="5">
        <f>POS.DIO!F47+POS.DIO!F101</f>
        <v>32392.91</v>
      </c>
      <c r="G34" s="29"/>
      <c r="H34" s="15">
        <f t="shared" si="2"/>
        <v>40.115058823529409</v>
      </c>
    </row>
    <row r="35" spans="1:8" ht="12" customHeight="1" x14ac:dyDescent="0.2">
      <c r="A35" s="4">
        <v>312</v>
      </c>
      <c r="B35" s="329" t="s">
        <v>42</v>
      </c>
      <c r="C35" s="330"/>
      <c r="D35" s="5">
        <f>POS.DIO!D48</f>
        <v>0</v>
      </c>
      <c r="E35" s="5">
        <f>POS.DIO!E48</f>
        <v>2000</v>
      </c>
      <c r="F35" s="5">
        <f>POS.DIO!F48</f>
        <v>0</v>
      </c>
      <c r="G35" s="29"/>
      <c r="H35" s="15">
        <f t="shared" si="2"/>
        <v>0</v>
      </c>
    </row>
    <row r="36" spans="1:8" ht="12" customHeight="1" x14ac:dyDescent="0.2">
      <c r="A36" s="4">
        <v>313</v>
      </c>
      <c r="B36" s="347" t="s">
        <v>182</v>
      </c>
      <c r="C36" s="330"/>
      <c r="D36" s="5">
        <v>6073.62</v>
      </c>
      <c r="E36" s="5">
        <f>POS.DIO!E49+POS.DIO!E102</f>
        <v>13250</v>
      </c>
      <c r="F36" s="5">
        <f>POS.DIO!F49+POS.DIO!F102</f>
        <v>5296.8</v>
      </c>
      <c r="G36" s="29"/>
      <c r="H36" s="15">
        <f t="shared" si="2"/>
        <v>39.975849056603771</v>
      </c>
    </row>
    <row r="37" spans="1:8" ht="12" customHeight="1" x14ac:dyDescent="0.2">
      <c r="A37" s="16">
        <v>32</v>
      </c>
      <c r="B37" s="323" t="s">
        <v>43</v>
      </c>
      <c r="C37" s="324"/>
      <c r="D37" s="9">
        <f>SUM(D38,D39,D40,D41,D42)</f>
        <v>67600.22</v>
      </c>
      <c r="E37" s="9">
        <f>SUM(E38,E39,E40,E41,E42)</f>
        <v>645305</v>
      </c>
      <c r="F37" s="9">
        <f>SUM(F38,F39,F40,F41,F42)</f>
        <v>69719.01999999999</v>
      </c>
      <c r="G37" s="29"/>
      <c r="H37" s="15">
        <f t="shared" si="2"/>
        <v>10.804041499755927</v>
      </c>
    </row>
    <row r="38" spans="1:8" ht="12" customHeight="1" x14ac:dyDescent="0.2">
      <c r="A38" s="4">
        <v>321</v>
      </c>
      <c r="B38" s="329" t="s">
        <v>44</v>
      </c>
      <c r="C38" s="330"/>
      <c r="D38" s="5">
        <v>1944</v>
      </c>
      <c r="E38" s="5">
        <f>POS.DIO!E51+POS.DIO!E104</f>
        <v>4500</v>
      </c>
      <c r="F38" s="5">
        <f>POS.DIO!F51+POS.DIO!F104</f>
        <v>589.88</v>
      </c>
      <c r="G38" s="29"/>
      <c r="H38" s="15">
        <f t="shared" si="2"/>
        <v>13.108444444444444</v>
      </c>
    </row>
    <row r="39" spans="1:8" ht="12" customHeight="1" x14ac:dyDescent="0.2">
      <c r="A39" s="4">
        <v>322</v>
      </c>
      <c r="B39" s="329" t="s">
        <v>45</v>
      </c>
      <c r="C39" s="330"/>
      <c r="D39" s="5">
        <v>12857.34</v>
      </c>
      <c r="E39" s="5">
        <f>POS.DIO!E52+POS.DIO!E105+POS.DIO!E166+POS.DIO!E150+POS.DIO!E158+POS.DIO!E338+POS.DIO!E486+POS.DIO!E444+POS.DIO!E460+POS.DIO!E174+POS.DIO!E180</f>
        <v>62050</v>
      </c>
      <c r="F39" s="5">
        <f>POS.DIO!F52+POS.DIO!F105+POS.DIO!F150+POS.DIO!F158+POS.DIO!F166+POS.DIO!F174+POS.DIO!F180+POS.DIO!F338+POS.DIO!F444+POS.DIO!F460+POS.DIO!F486</f>
        <v>17499.349999999999</v>
      </c>
      <c r="G39" s="29"/>
      <c r="H39" s="15">
        <f t="shared" si="2"/>
        <v>28.202014504431904</v>
      </c>
    </row>
    <row r="40" spans="1:8" ht="12" customHeight="1" x14ac:dyDescent="0.2">
      <c r="A40" s="4">
        <v>323</v>
      </c>
      <c r="B40" s="329" t="s">
        <v>46</v>
      </c>
      <c r="C40" s="330"/>
      <c r="D40" s="5">
        <f>POS.DIO!D53+POS.DIO!D78+POS.DIO!D92+POS.DIO!D106+POS.DIO!D126+POS.DIO!D149+POS.DIO!D157+POS.DIO!D167+POS.DIO!D173+POS.DIO!D181+POS.DIO!D187+POS.DIO!D194+POS.DIO!D234+POS.DIO!D262+POS.DIO!D295+POS.DIO!D314+POS.DIO!D322+POS.DIO!D339+POS.DIO!D351+POS.DIO!D487+POS.DIO!D533</f>
        <v>41760.74</v>
      </c>
      <c r="E40" s="5">
        <f>POS.DIO!E53+POS.DIO!E78+POS.DIO!E92+POS.DIO!E106+POS.DIO!E126+POS.DIO!E149+POS.DIO!E157+POS.DIO!E167+POS.DIO!E173+POS.DIO!E181+POS.DIO!E187+POS.DIO!E194+POS.DIO!E249+POS.DIO!E295+POS.DIO!E314+POS.DIO!E322+POS.DIO!E339+POS.DIO!E351+POS.DIO!E234+POS.DIO!E487+POS.DIO!E533</f>
        <v>564355</v>
      </c>
      <c r="F40" s="5">
        <f>POS.DIO!F53+POS.DIO!F78+POS.DIO!F92+POS.DIO!F106+POS.DIO!F126+POS.DIO!F149+POS.DIO!F157+POS.DIO!F167+POS.DIO!F173+POS.DIO!F181+POS.DIO!F187+POS.DIO!F194+POS.DIO!F234+POS.DIO!F249+POS.DIO!F262+POS.DIO!F295+POS.DIO!F314+POS.DIO!F322+POS.DIO!F339+POS.DIO!F351+POS.DIO!F487+POS.DIO!F533</f>
        <v>45622.149999999994</v>
      </c>
      <c r="G40" s="29"/>
      <c r="H40" s="15">
        <f t="shared" si="2"/>
        <v>8.0839453889838833</v>
      </c>
    </row>
    <row r="41" spans="1:8" ht="12" customHeight="1" x14ac:dyDescent="0.2">
      <c r="A41" s="4">
        <v>324</v>
      </c>
      <c r="B41" s="363" t="s">
        <v>47</v>
      </c>
      <c r="C41" s="364"/>
      <c r="D41" s="5">
        <f>POS.DIO!D54</f>
        <v>0</v>
      </c>
      <c r="E41" s="5">
        <f>POS.DIO!E54</f>
        <v>0</v>
      </c>
      <c r="F41" s="5">
        <f>POS.DIO!F54</f>
        <v>0</v>
      </c>
      <c r="G41" s="29"/>
      <c r="H41" s="15" t="e">
        <f t="shared" si="2"/>
        <v>#DIV/0!</v>
      </c>
    </row>
    <row r="42" spans="1:8" ht="12" customHeight="1" x14ac:dyDescent="0.2">
      <c r="A42" s="4">
        <v>329</v>
      </c>
      <c r="B42" s="329" t="s">
        <v>48</v>
      </c>
      <c r="C42" s="330"/>
      <c r="D42" s="5">
        <f>POS.DIO!D18+POS.DIO!D26+POS.DIO!D55</f>
        <v>11038.14</v>
      </c>
      <c r="E42" s="5">
        <f>POS.DIO!E18+POS.DIO!E55+POS.DIO!E283</f>
        <v>14400</v>
      </c>
      <c r="F42" s="5">
        <f>POS.DIO!F18+POS.DIO!F26+POS.DIO!F55+POS.DIO!F283</f>
        <v>6007.6399999999994</v>
      </c>
      <c r="G42" s="29"/>
      <c r="H42" s="15">
        <f t="shared" si="2"/>
        <v>41.719722222222217</v>
      </c>
    </row>
    <row r="43" spans="1:8" ht="12" customHeight="1" x14ac:dyDescent="0.2">
      <c r="A43" s="16">
        <v>34</v>
      </c>
      <c r="B43" s="323" t="s">
        <v>49</v>
      </c>
      <c r="C43" s="324"/>
      <c r="D43" s="9">
        <f>D44</f>
        <v>690.55</v>
      </c>
      <c r="E43" s="9">
        <f>E44</f>
        <v>1500</v>
      </c>
      <c r="F43" s="9">
        <f>F44</f>
        <v>512.87</v>
      </c>
      <c r="G43" s="29"/>
      <c r="H43" s="15">
        <f t="shared" si="2"/>
        <v>34.191333333333333</v>
      </c>
    </row>
    <row r="44" spans="1:8" ht="12" customHeight="1" x14ac:dyDescent="0.2">
      <c r="A44" s="4">
        <v>343</v>
      </c>
      <c r="B44" s="329" t="s">
        <v>50</v>
      </c>
      <c r="C44" s="330"/>
      <c r="D44" s="5">
        <f>POS.DIO!D57</f>
        <v>690.55</v>
      </c>
      <c r="E44" s="5">
        <f>POS.DIO!E57</f>
        <v>1500</v>
      </c>
      <c r="F44" s="5">
        <f>POS.DIO!F57</f>
        <v>512.87</v>
      </c>
      <c r="G44" s="29"/>
      <c r="H44" s="15">
        <f t="shared" si="2"/>
        <v>34.191333333333333</v>
      </c>
    </row>
    <row r="45" spans="1:8" ht="12" customHeight="1" x14ac:dyDescent="0.2">
      <c r="A45" s="16">
        <v>35</v>
      </c>
      <c r="B45" s="373" t="s">
        <v>51</v>
      </c>
      <c r="C45" s="374"/>
      <c r="D45" s="9">
        <f>D46</f>
        <v>1253.3399999999999</v>
      </c>
      <c r="E45" s="9">
        <f>E46</f>
        <v>8000</v>
      </c>
      <c r="F45" s="9">
        <f>F46</f>
        <v>0</v>
      </c>
      <c r="G45" s="29"/>
      <c r="H45" s="15">
        <f t="shared" si="2"/>
        <v>0</v>
      </c>
    </row>
    <row r="46" spans="1:8" ht="12" customHeight="1" x14ac:dyDescent="0.2">
      <c r="A46" s="4">
        <v>352</v>
      </c>
      <c r="B46" s="329" t="s">
        <v>52</v>
      </c>
      <c r="C46" s="330"/>
      <c r="D46" s="5">
        <f>POS.DIO!D303+POS.DIO!D431</f>
        <v>1253.3399999999999</v>
      </c>
      <c r="E46" s="5">
        <f>POS.DIO!E303+POS.DIO!E431</f>
        <v>8000</v>
      </c>
      <c r="F46" s="5">
        <f>POS.DIO!F303+POS.DIO!F431</f>
        <v>0</v>
      </c>
      <c r="G46" s="29"/>
      <c r="H46" s="15">
        <f t="shared" si="2"/>
        <v>0</v>
      </c>
    </row>
    <row r="47" spans="1:8" ht="12" customHeight="1" x14ac:dyDescent="0.2">
      <c r="A47" s="18">
        <v>36</v>
      </c>
      <c r="B47" s="323" t="s">
        <v>53</v>
      </c>
      <c r="C47" s="324"/>
      <c r="D47" s="9">
        <f>SUM(D48,D49)</f>
        <v>33656.589999999997</v>
      </c>
      <c r="E47" s="9">
        <f>SUM(E48,E49)</f>
        <v>49600</v>
      </c>
      <c r="F47" s="9">
        <f>SUM(F48,F49)</f>
        <v>22370</v>
      </c>
      <c r="G47" s="29"/>
      <c r="H47" s="15">
        <f t="shared" si="2"/>
        <v>45.100806451612904</v>
      </c>
    </row>
    <row r="48" spans="1:8" ht="12" customHeight="1" x14ac:dyDescent="0.2">
      <c r="A48" s="17">
        <v>363</v>
      </c>
      <c r="B48" s="363" t="s">
        <v>54</v>
      </c>
      <c r="C48" s="364"/>
      <c r="D48" s="5">
        <f>POS.DIO!D59+POS.DIO!D85+POS.DIO!D281+POS.DIO!D330+POS.DIO!D341+POS.DIO!D366</f>
        <v>33656.589999999997</v>
      </c>
      <c r="E48" s="5">
        <f>POS.DIO!E85+POS.DIO!E281+POS.DIO!E330+POS.DIO!E341+POS.DIO!E366</f>
        <v>49600</v>
      </c>
      <c r="F48" s="5">
        <f>POS.DIO!F59+POS.DIO!F85+POS.DIO!F281+POS.DIO!F330+POS.DIO!F341+POS.DIO!F366</f>
        <v>22370</v>
      </c>
      <c r="G48" s="29"/>
      <c r="H48" s="15">
        <f t="shared" si="2"/>
        <v>45.100806451612904</v>
      </c>
    </row>
    <row r="49" spans="1:12" ht="12" customHeight="1" x14ac:dyDescent="0.2">
      <c r="A49" s="17">
        <v>366</v>
      </c>
      <c r="B49" s="375" t="s">
        <v>181</v>
      </c>
      <c r="C49" s="376"/>
      <c r="D49" s="5">
        <f>POS.DIO!D545</f>
        <v>0</v>
      </c>
      <c r="E49" s="5">
        <f>POS.DIO!E545</f>
        <v>0</v>
      </c>
      <c r="F49" s="5">
        <f>POS.DIO!F545</f>
        <v>0</v>
      </c>
      <c r="G49" s="29"/>
      <c r="H49" s="15" t="e">
        <f t="shared" si="2"/>
        <v>#DIV/0!</v>
      </c>
    </row>
    <row r="50" spans="1:12" ht="12" customHeight="1" x14ac:dyDescent="0.2">
      <c r="A50" s="16">
        <v>37</v>
      </c>
      <c r="B50" s="323" t="s">
        <v>55</v>
      </c>
      <c r="C50" s="324"/>
      <c r="D50" s="9">
        <f>D51</f>
        <v>8053.2</v>
      </c>
      <c r="E50" s="9">
        <f>E51</f>
        <v>40300</v>
      </c>
      <c r="F50" s="9">
        <f>F51</f>
        <v>5111.24</v>
      </c>
      <c r="G50" s="29"/>
      <c r="H50" s="15">
        <f t="shared" si="2"/>
        <v>12.682977667493796</v>
      </c>
    </row>
    <row r="51" spans="1:12" ht="12" customHeight="1" x14ac:dyDescent="0.2">
      <c r="A51" s="4">
        <v>372</v>
      </c>
      <c r="B51" s="329" t="s">
        <v>56</v>
      </c>
      <c r="C51" s="330"/>
      <c r="D51" s="5">
        <f>POS.DIO!D372+POS.DIO!D380+POS.DIO!D395+POS.DIO!D499+POS.DIO!D508+POS.DIO!D522</f>
        <v>8053.2</v>
      </c>
      <c r="E51" s="5">
        <f>POS.DIO!E372+POS.DIO!E380+POS.DIO!E395+POS.DIO!E499+POS.DIO!E508+POS.DIO!E522</f>
        <v>40300</v>
      </c>
      <c r="F51" s="5">
        <f>POS.DIO!F372+POS.DIO!F380+POS.DIO!F395+POS.DIO!F499+POS.DIO!F508+POS.DIO!F522</f>
        <v>5111.24</v>
      </c>
      <c r="G51" s="29"/>
      <c r="H51" s="15">
        <f t="shared" si="2"/>
        <v>12.682977667493796</v>
      </c>
    </row>
    <row r="52" spans="1:12" ht="12" customHeight="1" x14ac:dyDescent="0.2">
      <c r="A52" s="16">
        <v>38</v>
      </c>
      <c r="B52" s="323" t="s">
        <v>57</v>
      </c>
      <c r="C52" s="324"/>
      <c r="D52" s="9">
        <f>SUM(D53,D54,D55,D56,D57)</f>
        <v>14295.32</v>
      </c>
      <c r="E52" s="9">
        <f>SUM(E53,E54,E55,E56,E57)</f>
        <v>40645</v>
      </c>
      <c r="F52" s="9">
        <f>SUM(F53,F54,F55,F56,F57)</f>
        <v>19054.11</v>
      </c>
      <c r="G52" s="29"/>
      <c r="H52" s="15">
        <f t="shared" si="2"/>
        <v>46.879345552958547</v>
      </c>
    </row>
    <row r="53" spans="1:12" ht="12" customHeight="1" x14ac:dyDescent="0.2">
      <c r="A53" s="4">
        <v>381</v>
      </c>
      <c r="B53" s="329" t="s">
        <v>58</v>
      </c>
      <c r="C53" s="330"/>
      <c r="D53" s="5">
        <f>POS.DIO!D24+POS.DIO!D33+POS.DIO!D404+POS.DIO!D412+POS.DIO!D418+POS.DIO!D433+POS.DIO!D442+POS.DIO!D458+POS.DIO!D489+POS.DIO!D501+POS.DIO!D515</f>
        <v>12295.34</v>
      </c>
      <c r="E53" s="5">
        <f>POS.DIO!E24+POS.DIO!E33+POS.DIO!E404+POS.DIO!E412+POS.DIO!E418+POS.DIO!E433+POS.DIO!E442+POS.DIO!E458+POS.DIO!E489+POS.DIO!E501+POS.DIO!E515</f>
        <v>26570</v>
      </c>
      <c r="F53" s="5">
        <f>POS.DIO!F24+POS.DIO!F33+POS.DIO!F404+POS.DIO!F412+POS.DIO!F418+POS.DIO!F433+POS.DIO!F442+POS.DIO!F458+POS.DIO!F489+POS.DIO!F501+POS.DIO!F515</f>
        <v>16912.86</v>
      </c>
      <c r="G53" s="29"/>
      <c r="H53" s="15">
        <f t="shared" si="2"/>
        <v>63.653970643582994</v>
      </c>
    </row>
    <row r="54" spans="1:12" ht="12" customHeight="1" x14ac:dyDescent="0.2">
      <c r="A54" s="4">
        <v>382</v>
      </c>
      <c r="B54" s="329" t="s">
        <v>59</v>
      </c>
      <c r="C54" s="330"/>
      <c r="D54" s="5">
        <f>POS.DIO!D425+POS.DIO!D466</f>
        <v>1999.98</v>
      </c>
      <c r="E54" s="5">
        <f>POS.DIO!E425+POS.DIO!E466</f>
        <v>12000</v>
      </c>
      <c r="F54" s="5">
        <f>POS.DIO!F425+POS.DIO!F466</f>
        <v>1500</v>
      </c>
      <c r="G54" s="29"/>
      <c r="H54" s="15">
        <f t="shared" si="2"/>
        <v>12.5</v>
      </c>
    </row>
    <row r="55" spans="1:12" ht="12" customHeight="1" x14ac:dyDescent="0.2">
      <c r="A55" s="4">
        <v>383</v>
      </c>
      <c r="B55" s="363" t="s">
        <v>60</v>
      </c>
      <c r="C55" s="364"/>
      <c r="D55" s="6">
        <f>POS.DIO!D61+POS.DIO!D305</f>
        <v>0</v>
      </c>
      <c r="E55" s="6">
        <f>POS.DIO!E305</f>
        <v>0</v>
      </c>
      <c r="F55" s="6">
        <f>POS.DIO!F61+POS.DIO!F305</f>
        <v>0</v>
      </c>
      <c r="G55" s="29"/>
      <c r="H55" s="15" t="e">
        <f t="shared" si="2"/>
        <v>#DIV/0!</v>
      </c>
    </row>
    <row r="56" spans="1:12" ht="12.75" customHeight="1" x14ac:dyDescent="0.2">
      <c r="A56" s="4">
        <v>385</v>
      </c>
      <c r="B56" s="329" t="s">
        <v>61</v>
      </c>
      <c r="C56" s="330"/>
      <c r="D56" s="5">
        <f>POS.DIO!D71</f>
        <v>0</v>
      </c>
      <c r="E56" s="5">
        <f>POS.DIO!E71</f>
        <v>2075</v>
      </c>
      <c r="F56" s="5">
        <f>POS.DIO!F71</f>
        <v>0</v>
      </c>
      <c r="G56" s="29"/>
      <c r="H56" s="15">
        <f t="shared" si="2"/>
        <v>0</v>
      </c>
    </row>
    <row r="57" spans="1:12" ht="12.95" customHeight="1" x14ac:dyDescent="0.2">
      <c r="A57" s="4">
        <v>386</v>
      </c>
      <c r="B57" s="347" t="s">
        <v>193</v>
      </c>
      <c r="C57" s="330"/>
      <c r="D57" s="5">
        <f>POS.DIO!D264+POS.DIO!D283</f>
        <v>0</v>
      </c>
      <c r="E57" s="5">
        <f>POS.DIO!E264</f>
        <v>0</v>
      </c>
      <c r="F57" s="5">
        <f>POS.DIO!F264</f>
        <v>641.25</v>
      </c>
      <c r="G57" s="29"/>
      <c r="H57" s="15" t="e">
        <f t="shared" si="2"/>
        <v>#DIV/0!</v>
      </c>
    </row>
    <row r="58" spans="1:12" s="27" customFormat="1" ht="20.25" customHeight="1" x14ac:dyDescent="0.2">
      <c r="A58" s="365" t="s">
        <v>328</v>
      </c>
      <c r="B58" s="362"/>
      <c r="C58" s="362"/>
      <c r="D58" s="362"/>
      <c r="E58" s="362"/>
      <c r="F58" s="362"/>
      <c r="G58" s="362"/>
      <c r="H58" s="362"/>
      <c r="I58" s="147"/>
      <c r="J58"/>
      <c r="K58"/>
      <c r="L58"/>
    </row>
    <row r="59" spans="1:12" s="27" customFormat="1" ht="12.95" customHeight="1" x14ac:dyDescent="0.2">
      <c r="A59" s="13">
        <v>4</v>
      </c>
      <c r="B59" s="352" t="s">
        <v>62</v>
      </c>
      <c r="C59" s="353"/>
      <c r="D59" s="14">
        <f>SUM(D60,D62,D66)</f>
        <v>26725.47</v>
      </c>
      <c r="E59" s="14">
        <f>SUM(E60,E62,E66)</f>
        <v>1280530</v>
      </c>
      <c r="F59" s="14">
        <f>SUM(F60,F62,F66)</f>
        <v>75862.360000000015</v>
      </c>
      <c r="G59" s="15"/>
      <c r="H59" s="15">
        <f>F59/E59*100</f>
        <v>5.9242938470789452</v>
      </c>
      <c r="I59" s="147"/>
      <c r="J59"/>
      <c r="K59"/>
      <c r="L59"/>
    </row>
    <row r="60" spans="1:12" ht="12" customHeight="1" x14ac:dyDescent="0.2">
      <c r="A60" s="28">
        <v>41</v>
      </c>
      <c r="B60" s="368" t="s">
        <v>192</v>
      </c>
      <c r="C60" s="369"/>
      <c r="D60" s="50">
        <f>D61</f>
        <v>0</v>
      </c>
      <c r="E60" s="50">
        <f>E61</f>
        <v>0</v>
      </c>
      <c r="F60" s="50">
        <v>0</v>
      </c>
      <c r="G60" s="29"/>
      <c r="H60" s="15" t="e">
        <f t="shared" ref="H60:H68" si="3">F60/E60*100</f>
        <v>#DIV/0!</v>
      </c>
      <c r="J60" s="27"/>
      <c r="K60" s="27"/>
      <c r="L60" s="27"/>
    </row>
    <row r="61" spans="1:12" ht="12" customHeight="1" x14ac:dyDescent="0.2">
      <c r="A61" s="30">
        <v>411</v>
      </c>
      <c r="B61" s="366" t="s">
        <v>191</v>
      </c>
      <c r="C61" s="367"/>
      <c r="D61" s="31">
        <v>0</v>
      </c>
      <c r="E61" s="31">
        <v>0</v>
      </c>
      <c r="F61" s="31">
        <v>0</v>
      </c>
      <c r="G61" s="29"/>
      <c r="H61" s="15" t="e">
        <f t="shared" si="3"/>
        <v>#DIV/0!</v>
      </c>
      <c r="J61" s="27"/>
      <c r="K61" s="27"/>
      <c r="L61" s="27"/>
    </row>
    <row r="62" spans="1:12" ht="12" customHeight="1" x14ac:dyDescent="0.2">
      <c r="A62" s="16">
        <v>42</v>
      </c>
      <c r="B62" s="323" t="s">
        <v>63</v>
      </c>
      <c r="C62" s="324"/>
      <c r="D62" s="9">
        <f>SUM(D65,D64,D63)</f>
        <v>26725.47</v>
      </c>
      <c r="E62" s="9">
        <f>SUM(E65,E64,E63)</f>
        <v>1123530</v>
      </c>
      <c r="F62" s="9">
        <f>SUM(F65,F64,F63)</f>
        <v>70863.950000000012</v>
      </c>
      <c r="G62" s="29"/>
      <c r="H62" s="15">
        <f t="shared" si="3"/>
        <v>6.3072592632150464</v>
      </c>
    </row>
    <row r="63" spans="1:12" ht="12" customHeight="1" x14ac:dyDescent="0.2">
      <c r="A63" s="4">
        <v>421</v>
      </c>
      <c r="B63" s="329" t="s">
        <v>64</v>
      </c>
      <c r="C63" s="330"/>
      <c r="D63" s="5">
        <f>POS.DIO!D138+POS.DIO!D206+POS.DIO!D216+POS.DIO!D223+POS.DIO!D237+POS.DIO!D252+POS.DIO!D267+POS.DIO!D354+POS.DIO!D388+POS.DIO!D450+POS.DIO!D473+POS.DIO!D536</f>
        <v>26725.47</v>
      </c>
      <c r="E63" s="5">
        <f>POS.DIO!E138+POS.DIO!E206+POS.DIO!E216+POS.DIO!E223+POS.DIO!E237+POS.DIO!E252+POS.DIO!E267+POS.DIO!E354+POS.DIO!E388+POS.DIO!E450+POS.DIO!E473+POS.DIO!E536</f>
        <v>937250</v>
      </c>
      <c r="F63" s="5">
        <f>POS.DIO!F138+POS.DIO!F206+POS.DIO!F216+POS.DIO!F223+POS.DIO!F237+POS.DIO!F252+POS.DIO!F267+POS.DIO!F354+POS.DIO!F388+POS.DIO!F450+POS.DIO!F473+POS.DIO!F536</f>
        <v>66510.820000000007</v>
      </c>
      <c r="G63" s="29"/>
      <c r="H63" s="15">
        <f t="shared" si="3"/>
        <v>7.0963798346225664</v>
      </c>
    </row>
    <row r="64" spans="1:12" ht="12" customHeight="1" x14ac:dyDescent="0.2">
      <c r="A64" s="4">
        <v>422</v>
      </c>
      <c r="B64" s="329" t="s">
        <v>65</v>
      </c>
      <c r="C64" s="330"/>
      <c r="D64" s="5">
        <f>POS.DIO!D109+POS.DIO!D116+POS.DIO!D208+POS.DIO!D217+POS.DIO!D278+POS.DIO!D355</f>
        <v>0</v>
      </c>
      <c r="E64" s="5">
        <f>POS.DIO!E109+POS.DIO!E116+POS.DIO!E208+POS.DIO!E217+POS.DIO!E278+POS.DIO!E355+POS.DIO!E537</f>
        <v>143500</v>
      </c>
      <c r="F64" s="5">
        <f>POS.DIO!F109+POS.DIO!F116+POS.DIO!F208+POS.DIO!F217+POS.DIO!F278+POS.DIO!F355+POS.DIO!F537</f>
        <v>0</v>
      </c>
      <c r="G64" s="29"/>
      <c r="H64" s="15">
        <f t="shared" si="3"/>
        <v>0</v>
      </c>
    </row>
    <row r="65" spans="1:8" ht="12" customHeight="1" x14ac:dyDescent="0.2">
      <c r="A65" s="4">
        <v>426</v>
      </c>
      <c r="B65" s="329" t="s">
        <v>66</v>
      </c>
      <c r="C65" s="330"/>
      <c r="D65" s="5">
        <f>POS.DIO!D117+POS.DIO!D131+POS.DIO!D207+POS.DIO!D238+POS.DIO!D356+POS.DIO!D479+POS.DIO!D538+POS.DIO!D554</f>
        <v>0</v>
      </c>
      <c r="E65" s="5">
        <f>POS.DIO!E117+POS.DIO!E131+POS.DIO!E207+POS.DIO!E238+POS.DIO!E253+POS.DIO!E356+POS.DIO!E479+POS.DIO!E538+POS.DIO!E554</f>
        <v>42780</v>
      </c>
      <c r="F65" s="5">
        <f>POS.DIO!F117+POS.DIO!F131+POS.DIO!F207+POS.DIO!F238+POS.DIO!F253+POS.DIO!F356+POS.DIO!F479+POS.DIO!F538+POS.DIO!F554</f>
        <v>4353.13</v>
      </c>
      <c r="G65" s="29"/>
      <c r="H65" s="15">
        <f t="shared" si="3"/>
        <v>10.175619448340347</v>
      </c>
    </row>
    <row r="66" spans="1:8" ht="12" customHeight="1" x14ac:dyDescent="0.2">
      <c r="A66" s="16">
        <v>45</v>
      </c>
      <c r="B66" s="323" t="s">
        <v>67</v>
      </c>
      <c r="C66" s="324"/>
      <c r="D66" s="9">
        <f>SUM(D67,D68)</f>
        <v>0</v>
      </c>
      <c r="E66" s="9">
        <f>E67</f>
        <v>157000</v>
      </c>
      <c r="F66" s="9">
        <f>F67</f>
        <v>4998.41</v>
      </c>
      <c r="G66" s="29"/>
      <c r="H66" s="15">
        <f t="shared" si="3"/>
        <v>3.1837006369426755</v>
      </c>
    </row>
    <row r="67" spans="1:8" x14ac:dyDescent="0.2">
      <c r="A67" s="4">
        <v>451</v>
      </c>
      <c r="B67" s="329" t="s">
        <v>68</v>
      </c>
      <c r="C67" s="330"/>
      <c r="D67" s="5">
        <f>POS.DIO!D129</f>
        <v>0</v>
      </c>
      <c r="E67" s="5">
        <f>POS.DIO!E129+POS.DIO!E358</f>
        <v>157000</v>
      </c>
      <c r="F67" s="5">
        <f>POS.DIO!F129+POS.DIO!F358</f>
        <v>4998.41</v>
      </c>
      <c r="G67" s="29"/>
      <c r="H67" s="15">
        <f t="shared" si="3"/>
        <v>3.1837006369426755</v>
      </c>
    </row>
    <row r="68" spans="1:8" x14ac:dyDescent="0.2">
      <c r="A68" s="4">
        <v>452</v>
      </c>
      <c r="B68" s="329" t="s">
        <v>250</v>
      </c>
      <c r="C68" s="330"/>
      <c r="D68" s="5">
        <f>POS.DIO!D64</f>
        <v>0</v>
      </c>
      <c r="E68" s="5">
        <f>POS.DIO!E64</f>
        <v>0</v>
      </c>
      <c r="F68" s="5">
        <f>POS.DIO!F64</f>
        <v>0</v>
      </c>
      <c r="G68" s="29"/>
      <c r="H68" s="15" t="e">
        <f t="shared" si="3"/>
        <v>#DIV/0!</v>
      </c>
    </row>
    <row r="69" spans="1:8" x14ac:dyDescent="0.2">
      <c r="C69" t="s">
        <v>333</v>
      </c>
    </row>
  </sheetData>
  <mergeCells count="74">
    <mergeCell ref="I12:I20"/>
    <mergeCell ref="K21:M21"/>
    <mergeCell ref="K22:M22"/>
    <mergeCell ref="K23:M23"/>
    <mergeCell ref="K24:M24"/>
    <mergeCell ref="K17:M17"/>
    <mergeCell ref="K18:M18"/>
    <mergeCell ref="K19:M19"/>
    <mergeCell ref="B68:C68"/>
    <mergeCell ref="B13:C13"/>
    <mergeCell ref="B14:C14"/>
    <mergeCell ref="B15:C15"/>
    <mergeCell ref="B16:C16"/>
    <mergeCell ref="B51:C51"/>
    <mergeCell ref="B38:C38"/>
    <mergeCell ref="B39:C39"/>
    <mergeCell ref="B36:C36"/>
    <mergeCell ref="B37:C37"/>
    <mergeCell ref="B34:C34"/>
    <mergeCell ref="B22:C22"/>
    <mergeCell ref="A26:H26"/>
    <mergeCell ref="B27:C27"/>
    <mergeCell ref="B28:C28"/>
    <mergeCell ref="B52:C52"/>
    <mergeCell ref="B53:C53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35:C35"/>
    <mergeCell ref="B17:C17"/>
    <mergeCell ref="B6:C6"/>
    <mergeCell ref="B8:C8"/>
    <mergeCell ref="B9:C9"/>
    <mergeCell ref="B10:C10"/>
    <mergeCell ref="B11:C11"/>
    <mergeCell ref="B18:C18"/>
    <mergeCell ref="B19:C19"/>
    <mergeCell ref="B20:C20"/>
    <mergeCell ref="B21:C21"/>
    <mergeCell ref="B12:C12"/>
    <mergeCell ref="B67:C67"/>
    <mergeCell ref="B54:C54"/>
    <mergeCell ref="B55:C55"/>
    <mergeCell ref="B57:C57"/>
    <mergeCell ref="A58:H58"/>
    <mergeCell ref="B59:C59"/>
    <mergeCell ref="B62:C62"/>
    <mergeCell ref="B63:C63"/>
    <mergeCell ref="B64:C64"/>
    <mergeCell ref="B65:C65"/>
    <mergeCell ref="B66:C66"/>
    <mergeCell ref="B61:C61"/>
    <mergeCell ref="B60:C60"/>
    <mergeCell ref="B56:C56"/>
    <mergeCell ref="A2:H2"/>
    <mergeCell ref="B33:C33"/>
    <mergeCell ref="B30:C30"/>
    <mergeCell ref="B23:C23"/>
    <mergeCell ref="B29:C29"/>
    <mergeCell ref="A31:H31"/>
    <mergeCell ref="B32:C32"/>
    <mergeCell ref="B24:C24"/>
    <mergeCell ref="B25:C25"/>
    <mergeCell ref="A4:C4"/>
    <mergeCell ref="B5:H5"/>
    <mergeCell ref="A7:H7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33"/>
  <sheetViews>
    <sheetView topLeftCell="A556" zoomScale="90" zoomScaleNormal="90" workbookViewId="0">
      <selection activeCell="F578" sqref="F578"/>
    </sheetView>
  </sheetViews>
  <sheetFormatPr defaultRowHeight="15" x14ac:dyDescent="0.2"/>
  <cols>
    <col min="1" max="1" width="5" customWidth="1"/>
    <col min="2" max="2" width="5.5" customWidth="1"/>
    <col min="3" max="3" width="70" customWidth="1"/>
    <col min="4" max="4" width="15" customWidth="1"/>
    <col min="5" max="5" width="15" style="69" customWidth="1"/>
    <col min="6" max="6" width="25.1640625" customWidth="1"/>
    <col min="7" max="7" width="5.5" customWidth="1"/>
    <col min="9" max="9" width="14.1640625" customWidth="1"/>
  </cols>
  <sheetData>
    <row r="1" spans="1:7" ht="18" customHeight="1" x14ac:dyDescent="0.2">
      <c r="B1" s="485" t="s">
        <v>248</v>
      </c>
      <c r="C1" s="485"/>
    </row>
    <row r="2" spans="1:7" ht="18" customHeight="1" x14ac:dyDescent="0.2">
      <c r="B2" s="305" t="s">
        <v>304</v>
      </c>
      <c r="C2" s="304"/>
      <c r="D2" s="304"/>
      <c r="E2" s="304"/>
    </row>
    <row r="3" spans="1:7" ht="18" customHeight="1" x14ac:dyDescent="0.2">
      <c r="B3" s="486" t="s">
        <v>69</v>
      </c>
      <c r="C3" s="486"/>
      <c r="D3" s="25"/>
    </row>
    <row r="4" spans="1:7" ht="34.5" customHeight="1" x14ac:dyDescent="0.2">
      <c r="B4" s="487" t="s">
        <v>325</v>
      </c>
      <c r="C4" s="487"/>
      <c r="D4" s="487"/>
      <c r="E4" s="487"/>
      <c r="F4" s="487"/>
      <c r="G4" s="487"/>
    </row>
    <row r="5" spans="1:7" ht="29.25" customHeight="1" x14ac:dyDescent="0.2">
      <c r="A5" s="73"/>
      <c r="B5" s="151" t="s">
        <v>70</v>
      </c>
      <c r="C5" s="101" t="s">
        <v>71</v>
      </c>
      <c r="D5" s="160" t="s">
        <v>302</v>
      </c>
      <c r="E5" s="161" t="s">
        <v>305</v>
      </c>
      <c r="F5" s="244" t="s">
        <v>306</v>
      </c>
      <c r="G5" s="91" t="s">
        <v>72</v>
      </c>
    </row>
    <row r="6" spans="1:7" ht="11.25" customHeight="1" x14ac:dyDescent="0.2">
      <c r="A6" s="497"/>
      <c r="B6" s="498"/>
      <c r="C6" s="499"/>
      <c r="D6" s="33" t="s">
        <v>201</v>
      </c>
      <c r="E6" s="102" t="s">
        <v>202</v>
      </c>
      <c r="F6" s="19" t="s">
        <v>307</v>
      </c>
      <c r="G6" s="103"/>
    </row>
    <row r="7" spans="1:7" ht="23.25" customHeight="1" x14ac:dyDescent="0.2">
      <c r="A7" s="500" t="s">
        <v>73</v>
      </c>
      <c r="B7" s="501"/>
      <c r="C7" s="502"/>
      <c r="D7" s="162">
        <f>SUM(D8,D35)</f>
        <v>195158.12</v>
      </c>
      <c r="E7" s="162">
        <f>SUM(E8,E35)</f>
        <v>2161880</v>
      </c>
      <c r="F7" s="245">
        <f>SUM(F8,F35)</f>
        <v>230319.30999999997</v>
      </c>
      <c r="G7" s="92">
        <f>F7/E7*100</f>
        <v>10.653658389919883</v>
      </c>
    </row>
    <row r="8" spans="1:7" ht="23.25" customHeight="1" x14ac:dyDescent="0.2">
      <c r="A8" s="503" t="s">
        <v>74</v>
      </c>
      <c r="B8" s="504"/>
      <c r="C8" s="505"/>
      <c r="D8" s="163">
        <f>D9</f>
        <v>8318.39</v>
      </c>
      <c r="E8" s="163">
        <f>E9</f>
        <v>7648</v>
      </c>
      <c r="F8" s="246">
        <f>SUM(F10,F27)</f>
        <v>3336.18</v>
      </c>
      <c r="G8" s="92">
        <f t="shared" ref="G8:G71" si="0">F8/E8*100</f>
        <v>43.62160041841004</v>
      </c>
    </row>
    <row r="9" spans="1:7" s="58" customFormat="1" ht="17.25" customHeight="1" x14ac:dyDescent="0.2">
      <c r="A9" s="506" t="s">
        <v>190</v>
      </c>
      <c r="B9" s="507"/>
      <c r="C9" s="508"/>
      <c r="D9" s="184">
        <f>SUM(D10,D27)</f>
        <v>8318.39</v>
      </c>
      <c r="E9" s="164">
        <f>SUM(E10,E27)</f>
        <v>7648</v>
      </c>
      <c r="F9" s="247">
        <f>SUM(F10,F27)</f>
        <v>3336.18</v>
      </c>
      <c r="G9" s="92">
        <f t="shared" si="0"/>
        <v>43.62160041841004</v>
      </c>
    </row>
    <row r="10" spans="1:7" ht="19.5" customHeight="1" x14ac:dyDescent="0.2">
      <c r="A10" s="509" t="s">
        <v>264</v>
      </c>
      <c r="B10" s="510"/>
      <c r="C10" s="511"/>
      <c r="D10" s="165">
        <f>SUM(D11,D19)</f>
        <v>7754.13</v>
      </c>
      <c r="E10" s="165">
        <f>SUM(E11,E19)</f>
        <v>5900</v>
      </c>
      <c r="F10" s="248">
        <f>SUM(F11,F19)</f>
        <v>2756.68</v>
      </c>
      <c r="G10" s="92">
        <f t="shared" si="0"/>
        <v>46.723389830508474</v>
      </c>
    </row>
    <row r="11" spans="1:7" ht="13.5" customHeight="1" x14ac:dyDescent="0.2">
      <c r="A11" s="403" t="s">
        <v>75</v>
      </c>
      <c r="B11" s="404"/>
      <c r="C11" s="405"/>
      <c r="D11" s="181">
        <f>D12</f>
        <v>7754.13</v>
      </c>
      <c r="E11" s="166">
        <f>E12</f>
        <v>5400</v>
      </c>
      <c r="F11" s="249">
        <f>F16</f>
        <v>2756.68</v>
      </c>
      <c r="G11" s="92">
        <f t="shared" si="0"/>
        <v>51.049629629629621</v>
      </c>
    </row>
    <row r="12" spans="1:7" ht="13.5" customHeight="1" x14ac:dyDescent="0.2">
      <c r="A12" s="488" t="s">
        <v>76</v>
      </c>
      <c r="B12" s="489"/>
      <c r="C12" s="490"/>
      <c r="D12" s="182">
        <f>D13</f>
        <v>7754.13</v>
      </c>
      <c r="E12" s="167">
        <f>E16</f>
        <v>5400</v>
      </c>
      <c r="F12" s="250">
        <f>F11</f>
        <v>2756.68</v>
      </c>
      <c r="G12" s="92">
        <f t="shared" si="0"/>
        <v>51.049629629629621</v>
      </c>
    </row>
    <row r="13" spans="1:7" ht="14.25" customHeight="1" x14ac:dyDescent="0.2">
      <c r="A13" s="387" t="s">
        <v>212</v>
      </c>
      <c r="B13" s="388"/>
      <c r="C13" s="389"/>
      <c r="D13" s="183">
        <f>D16</f>
        <v>7754.13</v>
      </c>
      <c r="E13" s="168">
        <v>0</v>
      </c>
      <c r="F13" s="251"/>
      <c r="G13" s="92" t="e">
        <f t="shared" si="0"/>
        <v>#DIV/0!</v>
      </c>
    </row>
    <row r="14" spans="1:7" ht="14.25" customHeight="1" x14ac:dyDescent="0.2">
      <c r="A14" s="397" t="s">
        <v>261</v>
      </c>
      <c r="B14" s="398"/>
      <c r="C14" s="399"/>
      <c r="D14" s="183">
        <v>0</v>
      </c>
      <c r="E14" s="168">
        <v>0</v>
      </c>
      <c r="F14" s="251">
        <v>0</v>
      </c>
      <c r="G14" s="92" t="e">
        <f t="shared" si="0"/>
        <v>#DIV/0!</v>
      </c>
    </row>
    <row r="15" spans="1:7" ht="14.25" customHeight="1" x14ac:dyDescent="0.2">
      <c r="A15" s="410" t="s">
        <v>258</v>
      </c>
      <c r="B15" s="411"/>
      <c r="C15" s="412"/>
      <c r="D15" s="183">
        <v>0</v>
      </c>
      <c r="E15" s="168">
        <v>5400</v>
      </c>
      <c r="F15" s="251">
        <v>2756.68</v>
      </c>
      <c r="G15" s="92">
        <f t="shared" si="0"/>
        <v>51.049629629629621</v>
      </c>
    </row>
    <row r="16" spans="1:7" ht="13.5" customHeight="1" x14ac:dyDescent="0.2">
      <c r="B16" s="93">
        <v>3</v>
      </c>
      <c r="C16" s="94" t="s">
        <v>77</v>
      </c>
      <c r="D16" s="184">
        <f>D17</f>
        <v>7754.13</v>
      </c>
      <c r="E16" s="164">
        <f>E17</f>
        <v>5400</v>
      </c>
      <c r="F16" s="247">
        <f>F17</f>
        <v>2756.68</v>
      </c>
      <c r="G16" s="92">
        <f t="shared" si="0"/>
        <v>51.049629629629621</v>
      </c>
    </row>
    <row r="17" spans="1:7" ht="13.5" customHeight="1" x14ac:dyDescent="0.2">
      <c r="B17" s="20">
        <v>32</v>
      </c>
      <c r="C17" s="32" t="s">
        <v>78</v>
      </c>
      <c r="D17" s="177">
        <f>SUM(D18:D18)</f>
        <v>7754.13</v>
      </c>
      <c r="E17" s="169">
        <f>SUM(E18:E18)</f>
        <v>5400</v>
      </c>
      <c r="F17" s="252">
        <f>SUM(F18:F18)</f>
        <v>2756.68</v>
      </c>
      <c r="G17" s="92">
        <f t="shared" si="0"/>
        <v>51.049629629629621</v>
      </c>
    </row>
    <row r="18" spans="1:7" ht="13.5" customHeight="1" x14ac:dyDescent="0.2">
      <c r="B18" s="23">
        <v>329</v>
      </c>
      <c r="C18" s="98" t="s">
        <v>79</v>
      </c>
      <c r="D18" s="204">
        <v>7754.13</v>
      </c>
      <c r="E18" s="170">
        <v>5400</v>
      </c>
      <c r="F18" s="253">
        <v>2756.68</v>
      </c>
      <c r="G18" s="92">
        <f t="shared" si="0"/>
        <v>51.049629629629621</v>
      </c>
    </row>
    <row r="19" spans="1:7" ht="13.5" customHeight="1" x14ac:dyDescent="0.2">
      <c r="A19" s="403" t="s">
        <v>80</v>
      </c>
      <c r="B19" s="404"/>
      <c r="C19" s="405"/>
      <c r="D19" s="181">
        <f t="shared" ref="D19:F22" si="1">D20</f>
        <v>0</v>
      </c>
      <c r="E19" s="166">
        <f t="shared" si="1"/>
        <v>500</v>
      </c>
      <c r="F19" s="249">
        <f t="shared" si="1"/>
        <v>0</v>
      </c>
      <c r="G19" s="92">
        <f t="shared" si="0"/>
        <v>0</v>
      </c>
    </row>
    <row r="20" spans="1:7" ht="13.5" customHeight="1" x14ac:dyDescent="0.2">
      <c r="A20" s="488" t="s">
        <v>76</v>
      </c>
      <c r="B20" s="489"/>
      <c r="C20" s="490"/>
      <c r="D20" s="182">
        <f t="shared" si="1"/>
        <v>0</v>
      </c>
      <c r="E20" s="167">
        <f>E22</f>
        <v>500</v>
      </c>
      <c r="F20" s="250">
        <f t="shared" si="1"/>
        <v>0</v>
      </c>
      <c r="G20" s="92">
        <f t="shared" si="0"/>
        <v>0</v>
      </c>
    </row>
    <row r="21" spans="1:7" ht="13.5" customHeight="1" x14ac:dyDescent="0.2">
      <c r="A21" s="387" t="s">
        <v>212</v>
      </c>
      <c r="B21" s="388"/>
      <c r="C21" s="389"/>
      <c r="D21" s="183">
        <f t="shared" si="1"/>
        <v>0</v>
      </c>
      <c r="E21" s="168">
        <f t="shared" si="1"/>
        <v>500</v>
      </c>
      <c r="F21" s="251">
        <f t="shared" si="1"/>
        <v>0</v>
      </c>
      <c r="G21" s="92">
        <f t="shared" si="0"/>
        <v>0</v>
      </c>
    </row>
    <row r="22" spans="1:7" ht="13.5" customHeight="1" x14ac:dyDescent="0.2">
      <c r="B22" s="95">
        <v>3</v>
      </c>
      <c r="C22" s="94" t="s">
        <v>77</v>
      </c>
      <c r="D22" s="184">
        <f>SUM(D23,D25)</f>
        <v>0</v>
      </c>
      <c r="E22" s="164">
        <f t="shared" si="1"/>
        <v>500</v>
      </c>
      <c r="F22" s="247">
        <f t="shared" si="1"/>
        <v>0</v>
      </c>
      <c r="G22" s="92">
        <f t="shared" si="0"/>
        <v>0</v>
      </c>
    </row>
    <row r="23" spans="1:7" ht="13.5" customHeight="1" x14ac:dyDescent="0.2">
      <c r="B23" s="61">
        <v>38</v>
      </c>
      <c r="C23" s="110" t="s">
        <v>81</v>
      </c>
      <c r="D23" s="177">
        <f>SUM(D24:D24)</f>
        <v>0</v>
      </c>
      <c r="E23" s="169">
        <f>SUM(E24:E24)</f>
        <v>500</v>
      </c>
      <c r="F23" s="252">
        <f>SUM(F24:F24)</f>
        <v>0</v>
      </c>
      <c r="G23" s="92">
        <f t="shared" si="0"/>
        <v>0</v>
      </c>
    </row>
    <row r="24" spans="1:7" ht="13.5" customHeight="1" x14ac:dyDescent="0.2">
      <c r="B24" s="104">
        <v>381</v>
      </c>
      <c r="C24" s="111" t="s">
        <v>82</v>
      </c>
      <c r="D24" s="204">
        <v>0</v>
      </c>
      <c r="E24" s="170">
        <v>500</v>
      </c>
      <c r="F24" s="253">
        <v>0</v>
      </c>
      <c r="G24" s="92">
        <f t="shared" si="0"/>
        <v>0</v>
      </c>
    </row>
    <row r="25" spans="1:7" ht="13.5" customHeight="1" x14ac:dyDescent="0.2">
      <c r="B25" s="22">
        <v>32</v>
      </c>
      <c r="C25" s="32" t="s">
        <v>78</v>
      </c>
      <c r="D25" s="291">
        <f>D26</f>
        <v>0</v>
      </c>
      <c r="E25" s="171">
        <v>0</v>
      </c>
      <c r="F25" s="254">
        <v>0</v>
      </c>
      <c r="G25" s="92" t="e">
        <f t="shared" si="0"/>
        <v>#DIV/0!</v>
      </c>
    </row>
    <row r="26" spans="1:7" ht="13.5" customHeight="1" x14ac:dyDescent="0.2">
      <c r="B26" s="107">
        <v>329</v>
      </c>
      <c r="C26" s="99" t="s">
        <v>79</v>
      </c>
      <c r="D26" s="292">
        <v>0</v>
      </c>
      <c r="E26" s="170">
        <v>0</v>
      </c>
      <c r="F26" s="253">
        <v>0</v>
      </c>
      <c r="G26" s="92" t="e">
        <f t="shared" si="0"/>
        <v>#DIV/0!</v>
      </c>
    </row>
    <row r="27" spans="1:7" ht="18.75" customHeight="1" x14ac:dyDescent="0.2">
      <c r="A27" s="443" t="s">
        <v>83</v>
      </c>
      <c r="B27" s="444"/>
      <c r="C27" s="445"/>
      <c r="D27" s="165">
        <f t="shared" ref="D27:F31" si="2">D28</f>
        <v>564.26</v>
      </c>
      <c r="E27" s="165">
        <f t="shared" si="2"/>
        <v>1748</v>
      </c>
      <c r="F27" s="248">
        <f t="shared" si="2"/>
        <v>579.5</v>
      </c>
      <c r="G27" s="92">
        <f t="shared" si="0"/>
        <v>33.152173913043477</v>
      </c>
    </row>
    <row r="28" spans="1:7" ht="13.5" customHeight="1" x14ac:dyDescent="0.2">
      <c r="A28" s="403" t="s">
        <v>84</v>
      </c>
      <c r="B28" s="404"/>
      <c r="C28" s="405"/>
      <c r="D28" s="181">
        <f t="shared" si="2"/>
        <v>564.26</v>
      </c>
      <c r="E28" s="166">
        <f t="shared" si="2"/>
        <v>1748</v>
      </c>
      <c r="F28" s="249">
        <f t="shared" si="2"/>
        <v>579.5</v>
      </c>
      <c r="G28" s="92">
        <f t="shared" si="0"/>
        <v>33.152173913043477</v>
      </c>
    </row>
    <row r="29" spans="1:7" ht="13.5" customHeight="1" x14ac:dyDescent="0.2">
      <c r="A29" s="488" t="s">
        <v>85</v>
      </c>
      <c r="B29" s="489"/>
      <c r="C29" s="490"/>
      <c r="D29" s="182">
        <f t="shared" si="2"/>
        <v>564.26</v>
      </c>
      <c r="E29" s="167">
        <f>E31</f>
        <v>1748</v>
      </c>
      <c r="F29" s="250">
        <f t="shared" si="2"/>
        <v>579.5</v>
      </c>
      <c r="G29" s="92">
        <f t="shared" si="0"/>
        <v>33.152173913043477</v>
      </c>
    </row>
    <row r="30" spans="1:7" ht="13.5" customHeight="1" x14ac:dyDescent="0.2">
      <c r="A30" s="387" t="s">
        <v>212</v>
      </c>
      <c r="B30" s="388"/>
      <c r="C30" s="389"/>
      <c r="D30" s="183">
        <f t="shared" si="2"/>
        <v>564.26</v>
      </c>
      <c r="E30" s="168">
        <f t="shared" si="2"/>
        <v>1748</v>
      </c>
      <c r="F30" s="251">
        <f t="shared" si="2"/>
        <v>579.5</v>
      </c>
      <c r="G30" s="92">
        <f t="shared" si="0"/>
        <v>33.152173913043477</v>
      </c>
    </row>
    <row r="31" spans="1:7" ht="13.5" customHeight="1" x14ac:dyDescent="0.2">
      <c r="B31" s="95">
        <v>3</v>
      </c>
      <c r="C31" s="100" t="s">
        <v>77</v>
      </c>
      <c r="D31" s="184">
        <f>D32</f>
        <v>564.26</v>
      </c>
      <c r="E31" s="164">
        <f t="shared" si="2"/>
        <v>1748</v>
      </c>
      <c r="F31" s="247">
        <f t="shared" si="2"/>
        <v>579.5</v>
      </c>
      <c r="G31" s="92">
        <f t="shared" si="0"/>
        <v>33.152173913043477</v>
      </c>
    </row>
    <row r="32" spans="1:7" ht="13.5" customHeight="1" x14ac:dyDescent="0.2">
      <c r="B32" s="61">
        <v>38</v>
      </c>
      <c r="C32" s="32" t="s">
        <v>81</v>
      </c>
      <c r="D32" s="177">
        <f>SUM(D33:D33)</f>
        <v>564.26</v>
      </c>
      <c r="E32" s="169">
        <f>SUM(E33:E33)</f>
        <v>1748</v>
      </c>
      <c r="F32" s="252">
        <f>SUM(F33:F33)</f>
        <v>579.5</v>
      </c>
      <c r="G32" s="92">
        <f t="shared" si="0"/>
        <v>33.152173913043477</v>
      </c>
    </row>
    <row r="33" spans="1:7" ht="13.5" customHeight="1" x14ac:dyDescent="0.2">
      <c r="B33" s="96">
        <v>381</v>
      </c>
      <c r="C33" s="98" t="s">
        <v>82</v>
      </c>
      <c r="D33" s="220">
        <v>564.26</v>
      </c>
      <c r="E33" s="172">
        <v>1748</v>
      </c>
      <c r="F33" s="255">
        <v>579.5</v>
      </c>
      <c r="G33" s="92">
        <f t="shared" si="0"/>
        <v>33.152173913043477</v>
      </c>
    </row>
    <row r="34" spans="1:7" ht="11.25" customHeight="1" x14ac:dyDescent="0.2">
      <c r="A34" s="124"/>
      <c r="B34" s="125"/>
      <c r="C34" s="126"/>
      <c r="D34" s="221"/>
      <c r="E34" s="173"/>
      <c r="F34" s="256"/>
      <c r="G34" s="92" t="e">
        <f t="shared" si="0"/>
        <v>#DIV/0!</v>
      </c>
    </row>
    <row r="35" spans="1:7" ht="27.75" customHeight="1" x14ac:dyDescent="0.2">
      <c r="A35" s="491" t="s">
        <v>86</v>
      </c>
      <c r="B35" s="492"/>
      <c r="C35" s="493"/>
      <c r="D35" s="174">
        <f>D36</f>
        <v>186839.72999999998</v>
      </c>
      <c r="E35" s="174">
        <f>E36</f>
        <v>2154232</v>
      </c>
      <c r="F35" s="257">
        <f>SUM(F36,F139,F284,F323,F396,F434,F451,F490,F523,F546)</f>
        <v>226983.12999999998</v>
      </c>
      <c r="G35" s="92">
        <f t="shared" si="0"/>
        <v>10.536614904987021</v>
      </c>
    </row>
    <row r="36" spans="1:7" s="57" customFormat="1" ht="20.25" customHeight="1" x14ac:dyDescent="0.2">
      <c r="A36" s="494" t="s">
        <v>189</v>
      </c>
      <c r="B36" s="495"/>
      <c r="C36" s="496"/>
      <c r="D36" s="164">
        <f>SUM(D37,D140,D195,D239,D268,D285,D324,D359,D389,D397,D435,D452,D491,D524,D547)</f>
        <v>186839.72999999998</v>
      </c>
      <c r="E36" s="164">
        <f>SUM(E37,E140,E195,E239,E268,E285,E324,E359,E389,E397,E435,E452,E491,E524,E547)</f>
        <v>2154232</v>
      </c>
      <c r="F36" s="258">
        <f>SUM(F37)</f>
        <v>79513.75999999998</v>
      </c>
      <c r="G36" s="92">
        <f t="shared" si="0"/>
        <v>3.6910490606397075</v>
      </c>
    </row>
    <row r="37" spans="1:7" ht="21.95" customHeight="1" x14ac:dyDescent="0.2">
      <c r="A37" s="443" t="s">
        <v>87</v>
      </c>
      <c r="B37" s="444"/>
      <c r="C37" s="445"/>
      <c r="D37" s="165">
        <f>SUM(D38,D65,D72,D79,D86,D93,D110,D118,D132)</f>
        <v>80296.460000000021</v>
      </c>
      <c r="E37" s="165">
        <f>SUM(E38,E65,E72,E79,E86,E93,E110,E118,E132)</f>
        <v>410230</v>
      </c>
      <c r="F37" s="248">
        <f>SUM(F38,F65,F72,F79,F86,F93,F110,F118,F132)</f>
        <v>79513.75999999998</v>
      </c>
      <c r="G37" s="92">
        <f t="shared" si="0"/>
        <v>19.382726763035365</v>
      </c>
    </row>
    <row r="38" spans="1:7" ht="19.5" customHeight="1" x14ac:dyDescent="0.2">
      <c r="A38" s="381" t="s">
        <v>240</v>
      </c>
      <c r="B38" s="382"/>
      <c r="C38" s="383"/>
      <c r="D38" s="166">
        <f>D39</f>
        <v>75118.37000000001</v>
      </c>
      <c r="E38" s="166">
        <f>E39</f>
        <v>174000</v>
      </c>
      <c r="F38" s="259">
        <f>F45</f>
        <v>68917.829999999987</v>
      </c>
      <c r="G38" s="92">
        <f t="shared" si="0"/>
        <v>39.607948275862057</v>
      </c>
    </row>
    <row r="39" spans="1:7" ht="13.5" customHeight="1" x14ac:dyDescent="0.2">
      <c r="A39" s="384" t="s">
        <v>76</v>
      </c>
      <c r="B39" s="385"/>
      <c r="C39" s="386"/>
      <c r="D39" s="175">
        <f>SUM(D45,D62)</f>
        <v>75118.37000000001</v>
      </c>
      <c r="E39" s="175">
        <f>E45</f>
        <v>174000</v>
      </c>
      <c r="F39" s="260">
        <f>F45</f>
        <v>68917.829999999987</v>
      </c>
      <c r="G39" s="92">
        <f t="shared" si="0"/>
        <v>39.607948275862057</v>
      </c>
    </row>
    <row r="40" spans="1:7" ht="13.5" customHeight="1" x14ac:dyDescent="0.2">
      <c r="A40" s="387" t="s">
        <v>212</v>
      </c>
      <c r="B40" s="388"/>
      <c r="C40" s="389"/>
      <c r="D40" s="222">
        <v>0</v>
      </c>
      <c r="E40" s="176">
        <v>0</v>
      </c>
      <c r="F40" s="261">
        <v>0</v>
      </c>
      <c r="G40" s="92" t="e">
        <f t="shared" si="0"/>
        <v>#DIV/0!</v>
      </c>
    </row>
    <row r="41" spans="1:7" ht="13.5" customHeight="1" x14ac:dyDescent="0.2">
      <c r="A41" s="473" t="s">
        <v>270</v>
      </c>
      <c r="B41" s="474"/>
      <c r="C41" s="475"/>
      <c r="D41" s="222">
        <v>75118.37</v>
      </c>
      <c r="E41" s="176">
        <v>110280</v>
      </c>
      <c r="F41" s="261">
        <v>68917.83</v>
      </c>
      <c r="G41" s="92">
        <f t="shared" si="0"/>
        <v>62.493498367791076</v>
      </c>
    </row>
    <row r="42" spans="1:7" ht="13.5" customHeight="1" x14ac:dyDescent="0.2">
      <c r="A42" s="391" t="s">
        <v>216</v>
      </c>
      <c r="B42" s="392"/>
      <c r="C42" s="393"/>
      <c r="D42" s="222">
        <v>0</v>
      </c>
      <c r="E42" s="168">
        <v>32100</v>
      </c>
      <c r="F42" s="251">
        <v>0</v>
      </c>
      <c r="G42" s="92">
        <f t="shared" si="0"/>
        <v>0</v>
      </c>
    </row>
    <row r="43" spans="1:7" ht="13.5" customHeight="1" x14ac:dyDescent="0.2">
      <c r="A43" s="410" t="s">
        <v>258</v>
      </c>
      <c r="B43" s="411"/>
      <c r="C43" s="412"/>
      <c r="D43" s="222">
        <v>0</v>
      </c>
      <c r="E43" s="168">
        <v>31620</v>
      </c>
      <c r="F43" s="251"/>
      <c r="G43" s="92">
        <f t="shared" si="0"/>
        <v>0</v>
      </c>
    </row>
    <row r="44" spans="1:7" ht="13.5" customHeight="1" x14ac:dyDescent="0.2">
      <c r="A44" s="397" t="s">
        <v>261</v>
      </c>
      <c r="B44" s="398"/>
      <c r="C44" s="399"/>
      <c r="D44" s="222">
        <v>0</v>
      </c>
      <c r="E44" s="168">
        <v>0</v>
      </c>
      <c r="F44" s="251">
        <v>0</v>
      </c>
      <c r="G44" s="92" t="e">
        <f t="shared" si="0"/>
        <v>#DIV/0!</v>
      </c>
    </row>
    <row r="45" spans="1:7" ht="13.5" customHeight="1" x14ac:dyDescent="0.2">
      <c r="B45" s="93">
        <v>3</v>
      </c>
      <c r="C45" s="94" t="s">
        <v>77</v>
      </c>
      <c r="D45" s="202">
        <f>SUM(D46,D50,D56,D58,D60)</f>
        <v>75118.37000000001</v>
      </c>
      <c r="E45" s="171">
        <f>SUM(E46,E50,E56,E58,E60)</f>
        <v>174000</v>
      </c>
      <c r="F45" s="254">
        <f>SUM(F46,F50,F56,F60)</f>
        <v>68917.829999999987</v>
      </c>
      <c r="G45" s="92">
        <f t="shared" si="0"/>
        <v>39.607948275862057</v>
      </c>
    </row>
    <row r="46" spans="1:7" ht="13.5" customHeight="1" x14ac:dyDescent="0.2">
      <c r="B46" s="20">
        <v>31</v>
      </c>
      <c r="C46" s="32" t="s">
        <v>88</v>
      </c>
      <c r="D46" s="202">
        <f>SUM(D47,D48,D49,)</f>
        <v>42883.43</v>
      </c>
      <c r="E46" s="171">
        <f>SUM(E47,E48,E49)</f>
        <v>88000</v>
      </c>
      <c r="F46" s="254">
        <f>SUM(F47,F48,F49)</f>
        <v>35905.25</v>
      </c>
      <c r="G46" s="92">
        <f t="shared" si="0"/>
        <v>40.801420454545458</v>
      </c>
    </row>
    <row r="47" spans="1:7" ht="13.5" customHeight="1" x14ac:dyDescent="0.2">
      <c r="B47" s="21">
        <v>311</v>
      </c>
      <c r="C47" s="35" t="s">
        <v>89</v>
      </c>
      <c r="D47" s="204">
        <v>36809.81</v>
      </c>
      <c r="E47" s="170">
        <v>74000</v>
      </c>
      <c r="F47" s="253">
        <v>30861.19</v>
      </c>
      <c r="G47" s="92">
        <f t="shared" si="0"/>
        <v>41.70431081081081</v>
      </c>
    </row>
    <row r="48" spans="1:7" ht="13.5" customHeight="1" x14ac:dyDescent="0.2">
      <c r="B48" s="21">
        <v>312</v>
      </c>
      <c r="C48" s="35" t="s">
        <v>90</v>
      </c>
      <c r="D48" s="204">
        <v>0</v>
      </c>
      <c r="E48" s="170">
        <v>2000</v>
      </c>
      <c r="F48" s="253">
        <v>0</v>
      </c>
      <c r="G48" s="92">
        <f t="shared" si="0"/>
        <v>0</v>
      </c>
    </row>
    <row r="49" spans="2:7" ht="13.5" customHeight="1" x14ac:dyDescent="0.2">
      <c r="B49" s="21">
        <v>313</v>
      </c>
      <c r="C49" s="35" t="s">
        <v>91</v>
      </c>
      <c r="D49" s="204">
        <v>6073.62</v>
      </c>
      <c r="E49" s="170">
        <v>12000</v>
      </c>
      <c r="F49" s="253">
        <v>5044.0600000000004</v>
      </c>
      <c r="G49" s="92">
        <f t="shared" si="0"/>
        <v>42.033833333333334</v>
      </c>
    </row>
    <row r="50" spans="2:7" ht="13.5" customHeight="1" x14ac:dyDescent="0.2">
      <c r="B50" s="20">
        <v>32</v>
      </c>
      <c r="C50" s="32" t="s">
        <v>78</v>
      </c>
      <c r="D50" s="202">
        <f>SUM(D51,D52,D53,D54,D55)</f>
        <v>31544.39</v>
      </c>
      <c r="E50" s="171">
        <f>SUM(E51,E52,E53,E54,E55)</f>
        <v>84500</v>
      </c>
      <c r="F50" s="254">
        <f>SUM(F51,F52,F53,F54,F55)</f>
        <v>32499.71</v>
      </c>
      <c r="G50" s="92">
        <f t="shared" si="0"/>
        <v>38.461195266272185</v>
      </c>
    </row>
    <row r="51" spans="2:7" ht="13.5" customHeight="1" x14ac:dyDescent="0.2">
      <c r="B51" s="21">
        <v>321</v>
      </c>
      <c r="C51" s="35" t="s">
        <v>92</v>
      </c>
      <c r="D51" s="204">
        <v>1944</v>
      </c>
      <c r="E51" s="170">
        <v>4000</v>
      </c>
      <c r="F51" s="253">
        <v>589.88</v>
      </c>
      <c r="G51" s="92">
        <f t="shared" si="0"/>
        <v>14.747</v>
      </c>
    </row>
    <row r="52" spans="2:7" ht="13.5" customHeight="1" x14ac:dyDescent="0.2">
      <c r="B52" s="21">
        <v>322</v>
      </c>
      <c r="C52" s="35" t="s">
        <v>93</v>
      </c>
      <c r="D52" s="204">
        <v>5968.26</v>
      </c>
      <c r="E52" s="170">
        <v>25000</v>
      </c>
      <c r="F52" s="253">
        <v>3857.58</v>
      </c>
      <c r="G52" s="92">
        <f t="shared" si="0"/>
        <v>15.43032</v>
      </c>
    </row>
    <row r="53" spans="2:7" ht="13.5" customHeight="1" x14ac:dyDescent="0.2">
      <c r="B53" s="21">
        <v>323</v>
      </c>
      <c r="C53" s="35" t="s">
        <v>94</v>
      </c>
      <c r="D53" s="204">
        <v>20348.12</v>
      </c>
      <c r="E53" s="170">
        <v>50000</v>
      </c>
      <c r="F53" s="253">
        <v>24801.29</v>
      </c>
      <c r="G53" s="92">
        <f t="shared" si="0"/>
        <v>49.602580000000003</v>
      </c>
    </row>
    <row r="54" spans="2:7" ht="13.5" customHeight="1" x14ac:dyDescent="0.2">
      <c r="B54" s="21">
        <v>324</v>
      </c>
      <c r="C54" s="35" t="s">
        <v>95</v>
      </c>
      <c r="D54" s="204">
        <v>0</v>
      </c>
      <c r="E54" s="170">
        <v>0</v>
      </c>
      <c r="F54" s="253">
        <v>0</v>
      </c>
      <c r="G54" s="92" t="e">
        <f t="shared" si="0"/>
        <v>#DIV/0!</v>
      </c>
    </row>
    <row r="55" spans="2:7" ht="13.5" customHeight="1" x14ac:dyDescent="0.2">
      <c r="B55" s="21">
        <v>329</v>
      </c>
      <c r="C55" s="35" t="s">
        <v>79</v>
      </c>
      <c r="D55" s="204">
        <v>3284.01</v>
      </c>
      <c r="E55" s="170">
        <v>5500</v>
      </c>
      <c r="F55" s="253">
        <v>3250.96</v>
      </c>
      <c r="G55" s="92">
        <f t="shared" si="0"/>
        <v>59.108363636363634</v>
      </c>
    </row>
    <row r="56" spans="2:7" ht="13.5" customHeight="1" x14ac:dyDescent="0.2">
      <c r="B56" s="20">
        <v>34</v>
      </c>
      <c r="C56" s="32" t="s">
        <v>96</v>
      </c>
      <c r="D56" s="177">
        <f>SUM(D57:D57)</f>
        <v>690.55</v>
      </c>
      <c r="E56" s="169">
        <f>SUM(E57:E57)</f>
        <v>1500</v>
      </c>
      <c r="F56" s="252">
        <f>SUM(F57:F57)</f>
        <v>512.87</v>
      </c>
      <c r="G56" s="92">
        <f t="shared" si="0"/>
        <v>34.191333333333333</v>
      </c>
    </row>
    <row r="57" spans="2:7" ht="13.5" customHeight="1" x14ac:dyDescent="0.2">
      <c r="B57" s="21">
        <v>343</v>
      </c>
      <c r="C57" s="35" t="s">
        <v>97</v>
      </c>
      <c r="D57" s="204">
        <v>690.55</v>
      </c>
      <c r="E57" s="170">
        <v>1500</v>
      </c>
      <c r="F57" s="253">
        <v>512.87</v>
      </c>
      <c r="G57" s="92">
        <f t="shared" si="0"/>
        <v>34.191333333333333</v>
      </c>
    </row>
    <row r="58" spans="2:7" ht="13.5" customHeight="1" x14ac:dyDescent="0.2">
      <c r="B58" s="45">
        <v>36</v>
      </c>
      <c r="C58" s="38" t="s">
        <v>257</v>
      </c>
      <c r="D58" s="201">
        <f>D59</f>
        <v>0</v>
      </c>
      <c r="E58" s="171">
        <f>E59</f>
        <v>0</v>
      </c>
      <c r="F58" s="254">
        <f>F59</f>
        <v>0</v>
      </c>
      <c r="G58" s="92" t="e">
        <f t="shared" si="0"/>
        <v>#DIV/0!</v>
      </c>
    </row>
    <row r="59" spans="2:7" ht="13.5" customHeight="1" x14ac:dyDescent="0.2">
      <c r="B59" s="21">
        <v>363</v>
      </c>
      <c r="C59" s="44" t="s">
        <v>197</v>
      </c>
      <c r="D59" s="204">
        <v>0</v>
      </c>
      <c r="E59" s="170">
        <v>0</v>
      </c>
      <c r="F59" s="253">
        <v>0</v>
      </c>
      <c r="G59" s="92" t="e">
        <f t="shared" si="0"/>
        <v>#DIV/0!</v>
      </c>
    </row>
    <row r="60" spans="2:7" ht="13.5" customHeight="1" x14ac:dyDescent="0.2">
      <c r="B60" s="20">
        <v>38</v>
      </c>
      <c r="C60" s="32" t="s">
        <v>81</v>
      </c>
      <c r="D60" s="177">
        <f>SUM(D61:D61)</f>
        <v>0</v>
      </c>
      <c r="E60" s="177">
        <f>SUM(E61:E61)</f>
        <v>0</v>
      </c>
      <c r="F60" s="252">
        <f>SUM(F61:F61)</f>
        <v>0</v>
      </c>
      <c r="G60" s="92" t="e">
        <f t="shared" si="0"/>
        <v>#DIV/0!</v>
      </c>
    </row>
    <row r="61" spans="2:7" ht="13.5" customHeight="1" x14ac:dyDescent="0.2">
      <c r="B61" s="21">
        <v>383</v>
      </c>
      <c r="C61" s="39" t="s">
        <v>246</v>
      </c>
      <c r="D61" s="204">
        <v>0</v>
      </c>
      <c r="E61" s="170">
        <v>0</v>
      </c>
      <c r="F61" s="253">
        <v>0</v>
      </c>
      <c r="G61" s="92" t="e">
        <f t="shared" si="0"/>
        <v>#DIV/0!</v>
      </c>
    </row>
    <row r="62" spans="2:7" ht="13.5" customHeight="1" x14ac:dyDescent="0.2">
      <c r="B62" s="20">
        <v>4</v>
      </c>
      <c r="C62" s="32" t="s">
        <v>104</v>
      </c>
      <c r="D62" s="201">
        <f>D63</f>
        <v>0</v>
      </c>
      <c r="E62" s="171">
        <v>0</v>
      </c>
      <c r="F62" s="254">
        <v>0</v>
      </c>
      <c r="G62" s="92" t="e">
        <f t="shared" si="0"/>
        <v>#DIV/0!</v>
      </c>
    </row>
    <row r="63" spans="2:7" ht="13.5" customHeight="1" x14ac:dyDescent="0.2">
      <c r="B63" s="20">
        <v>45</v>
      </c>
      <c r="C63" s="80" t="s">
        <v>249</v>
      </c>
      <c r="D63" s="201">
        <f>D64</f>
        <v>0</v>
      </c>
      <c r="E63" s="171">
        <v>0</v>
      </c>
      <c r="F63" s="254">
        <v>0</v>
      </c>
      <c r="G63" s="92" t="e">
        <f t="shared" si="0"/>
        <v>#DIV/0!</v>
      </c>
    </row>
    <row r="64" spans="2:7" ht="13.5" customHeight="1" x14ac:dyDescent="0.2">
      <c r="B64" s="23">
        <v>452</v>
      </c>
      <c r="C64" s="97" t="s">
        <v>250</v>
      </c>
      <c r="D64" s="204">
        <v>0</v>
      </c>
      <c r="E64" s="170">
        <v>0</v>
      </c>
      <c r="F64" s="253">
        <v>0</v>
      </c>
      <c r="G64" s="92" t="e">
        <f t="shared" si="0"/>
        <v>#DIV/0!</v>
      </c>
    </row>
    <row r="65" spans="1:10" ht="15.75" customHeight="1" x14ac:dyDescent="0.2">
      <c r="A65" s="394" t="s">
        <v>98</v>
      </c>
      <c r="B65" s="395"/>
      <c r="C65" s="396"/>
      <c r="D65" s="166">
        <f t="shared" ref="D65:F69" si="3">D66</f>
        <v>0</v>
      </c>
      <c r="E65" s="166">
        <f t="shared" si="3"/>
        <v>2075</v>
      </c>
      <c r="F65" s="259">
        <f t="shared" si="3"/>
        <v>0</v>
      </c>
      <c r="G65" s="92">
        <f t="shared" si="0"/>
        <v>0</v>
      </c>
      <c r="J65" s="52"/>
    </row>
    <row r="66" spans="1:10" ht="13.5" customHeight="1" x14ac:dyDescent="0.2">
      <c r="A66" s="384" t="s">
        <v>76</v>
      </c>
      <c r="B66" s="385"/>
      <c r="C66" s="386"/>
      <c r="D66" s="182">
        <f t="shared" si="3"/>
        <v>0</v>
      </c>
      <c r="E66" s="167">
        <f>E69</f>
        <v>2075</v>
      </c>
      <c r="F66" s="250">
        <f t="shared" si="3"/>
        <v>0</v>
      </c>
      <c r="G66" s="92">
        <f t="shared" si="0"/>
        <v>0</v>
      </c>
    </row>
    <row r="67" spans="1:10" ht="13.5" customHeight="1" x14ac:dyDescent="0.2">
      <c r="A67" s="387" t="s">
        <v>212</v>
      </c>
      <c r="B67" s="388"/>
      <c r="C67" s="389"/>
      <c r="D67" s="183">
        <f>D69</f>
        <v>0</v>
      </c>
      <c r="E67" s="168">
        <v>0</v>
      </c>
      <c r="F67" s="251">
        <f>F69</f>
        <v>0</v>
      </c>
      <c r="G67" s="92" t="e">
        <f t="shared" si="0"/>
        <v>#DIV/0!</v>
      </c>
    </row>
    <row r="68" spans="1:10" ht="13.5" customHeight="1" x14ac:dyDescent="0.2">
      <c r="A68" s="410" t="s">
        <v>258</v>
      </c>
      <c r="B68" s="411"/>
      <c r="C68" s="412"/>
      <c r="D68" s="183">
        <v>0</v>
      </c>
      <c r="E68" s="168">
        <v>2075</v>
      </c>
      <c r="F68" s="251">
        <v>0</v>
      </c>
      <c r="G68" s="92">
        <f t="shared" si="0"/>
        <v>0</v>
      </c>
    </row>
    <row r="69" spans="1:10" ht="13.5" customHeight="1" x14ac:dyDescent="0.2">
      <c r="B69" s="93">
        <v>3</v>
      </c>
      <c r="C69" s="94" t="s">
        <v>77</v>
      </c>
      <c r="D69" s="184">
        <f t="shared" si="3"/>
        <v>0</v>
      </c>
      <c r="E69" s="164">
        <f t="shared" si="3"/>
        <v>2075</v>
      </c>
      <c r="F69" s="247">
        <v>0</v>
      </c>
      <c r="G69" s="92">
        <f t="shared" si="0"/>
        <v>0</v>
      </c>
    </row>
    <row r="70" spans="1:10" ht="13.5" customHeight="1" x14ac:dyDescent="0.2">
      <c r="B70" s="20">
        <v>38</v>
      </c>
      <c r="C70" s="32" t="s">
        <v>81</v>
      </c>
      <c r="D70" s="177">
        <f>SUM(D71:D71)</f>
        <v>0</v>
      </c>
      <c r="E70" s="169">
        <f>SUM(E71:E71)</f>
        <v>2075</v>
      </c>
      <c r="F70" s="252">
        <v>0</v>
      </c>
      <c r="G70" s="92">
        <f t="shared" si="0"/>
        <v>0</v>
      </c>
    </row>
    <row r="71" spans="1:10" ht="13.5" customHeight="1" x14ac:dyDescent="0.2">
      <c r="B71" s="23">
        <v>385</v>
      </c>
      <c r="C71" s="98" t="s">
        <v>99</v>
      </c>
      <c r="D71" s="204">
        <v>0</v>
      </c>
      <c r="E71" s="178">
        <v>2075</v>
      </c>
      <c r="F71" s="262">
        <v>0</v>
      </c>
      <c r="G71" s="92">
        <f t="shared" si="0"/>
        <v>0</v>
      </c>
    </row>
    <row r="72" spans="1:10" ht="15.75" customHeight="1" x14ac:dyDescent="0.2">
      <c r="A72" s="381" t="s">
        <v>241</v>
      </c>
      <c r="B72" s="382"/>
      <c r="C72" s="383"/>
      <c r="D72" s="166">
        <f t="shared" ref="D72:F76" si="4">D73</f>
        <v>0</v>
      </c>
      <c r="E72" s="166">
        <f t="shared" si="4"/>
        <v>3500</v>
      </c>
      <c r="F72" s="259">
        <f>F73</f>
        <v>0</v>
      </c>
      <c r="G72" s="92">
        <f t="shared" ref="G72:G135" si="5">F72/E72*100</f>
        <v>0</v>
      </c>
    </row>
    <row r="73" spans="1:10" ht="13.5" customHeight="1" x14ac:dyDescent="0.2">
      <c r="A73" s="384" t="s">
        <v>100</v>
      </c>
      <c r="B73" s="385"/>
      <c r="C73" s="386"/>
      <c r="D73" s="182">
        <f t="shared" si="4"/>
        <v>0</v>
      </c>
      <c r="E73" s="167">
        <f>E76</f>
        <v>3500</v>
      </c>
      <c r="F73" s="250">
        <f t="shared" si="4"/>
        <v>0</v>
      </c>
      <c r="G73" s="92">
        <f t="shared" si="5"/>
        <v>0</v>
      </c>
    </row>
    <row r="74" spans="1:10" ht="13.5" customHeight="1" x14ac:dyDescent="0.2">
      <c r="A74" s="387" t="s">
        <v>212</v>
      </c>
      <c r="B74" s="388"/>
      <c r="C74" s="389"/>
      <c r="D74" s="183">
        <f>D76</f>
        <v>0</v>
      </c>
      <c r="E74" s="168">
        <v>0</v>
      </c>
      <c r="F74" s="251">
        <f>F76</f>
        <v>0</v>
      </c>
      <c r="G74" s="92" t="e">
        <f t="shared" si="5"/>
        <v>#DIV/0!</v>
      </c>
    </row>
    <row r="75" spans="1:10" ht="13.5" customHeight="1" x14ac:dyDescent="0.2">
      <c r="A75" s="410" t="s">
        <v>258</v>
      </c>
      <c r="B75" s="411"/>
      <c r="C75" s="412"/>
      <c r="D75" s="183">
        <v>0</v>
      </c>
      <c r="E75" s="168">
        <v>3500</v>
      </c>
      <c r="F75" s="251">
        <v>0</v>
      </c>
      <c r="G75" s="92">
        <f t="shared" si="5"/>
        <v>0</v>
      </c>
    </row>
    <row r="76" spans="1:10" ht="13.5" customHeight="1" x14ac:dyDescent="0.2">
      <c r="B76" s="93">
        <v>3</v>
      </c>
      <c r="C76" s="94" t="s">
        <v>77</v>
      </c>
      <c r="D76" s="184">
        <f t="shared" si="4"/>
        <v>0</v>
      </c>
      <c r="E76" s="164">
        <f t="shared" si="4"/>
        <v>3500</v>
      </c>
      <c r="F76" s="247">
        <f t="shared" si="4"/>
        <v>0</v>
      </c>
      <c r="G76" s="92">
        <f t="shared" si="5"/>
        <v>0</v>
      </c>
    </row>
    <row r="77" spans="1:10" ht="13.5" customHeight="1" x14ac:dyDescent="0.2">
      <c r="B77" s="20">
        <v>32</v>
      </c>
      <c r="C77" s="32" t="s">
        <v>78</v>
      </c>
      <c r="D77" s="177">
        <f>SUM(D78:D78)</f>
        <v>0</v>
      </c>
      <c r="E77" s="169">
        <f>SUM(E78:E78)</f>
        <v>3500</v>
      </c>
      <c r="F77" s="252">
        <f>SUM(F78:F78)</f>
        <v>0</v>
      </c>
      <c r="G77" s="92">
        <f t="shared" si="5"/>
        <v>0</v>
      </c>
    </row>
    <row r="78" spans="1:10" ht="13.5" customHeight="1" x14ac:dyDescent="0.2">
      <c r="B78" s="23">
        <v>323</v>
      </c>
      <c r="C78" s="98" t="s">
        <v>94</v>
      </c>
      <c r="D78" s="223">
        <v>0</v>
      </c>
      <c r="E78" s="170">
        <v>3500</v>
      </c>
      <c r="F78" s="253">
        <v>0</v>
      </c>
      <c r="G78" s="92">
        <f t="shared" si="5"/>
        <v>0</v>
      </c>
    </row>
    <row r="79" spans="1:10" ht="13.5" customHeight="1" x14ac:dyDescent="0.2">
      <c r="A79" s="400" t="s">
        <v>238</v>
      </c>
      <c r="B79" s="401"/>
      <c r="C79" s="402"/>
      <c r="D79" s="181">
        <f t="shared" ref="D79:E80" si="6">D80</f>
        <v>2237.13</v>
      </c>
      <c r="E79" s="166">
        <f t="shared" si="6"/>
        <v>4800</v>
      </c>
      <c r="F79" s="249">
        <f>F83</f>
        <v>2381.9299999999998</v>
      </c>
      <c r="G79" s="92">
        <f t="shared" si="5"/>
        <v>49.623541666666668</v>
      </c>
    </row>
    <row r="80" spans="1:10" ht="13.5" customHeight="1" x14ac:dyDescent="0.2">
      <c r="A80" s="384" t="s">
        <v>85</v>
      </c>
      <c r="B80" s="385"/>
      <c r="C80" s="386"/>
      <c r="D80" s="182">
        <f t="shared" si="6"/>
        <v>2237.13</v>
      </c>
      <c r="E80" s="167">
        <f>E83</f>
        <v>4800</v>
      </c>
      <c r="F80" s="250">
        <f>F83</f>
        <v>2381.9299999999998</v>
      </c>
      <c r="G80" s="92">
        <f t="shared" si="5"/>
        <v>49.623541666666668</v>
      </c>
    </row>
    <row r="81" spans="1:7" ht="13.5" customHeight="1" x14ac:dyDescent="0.2">
      <c r="A81" s="387" t="s">
        <v>212</v>
      </c>
      <c r="B81" s="388"/>
      <c r="C81" s="389"/>
      <c r="D81" s="183">
        <f>D83</f>
        <v>2237.13</v>
      </c>
      <c r="E81" s="168">
        <v>0</v>
      </c>
      <c r="F81" s="251">
        <v>0</v>
      </c>
      <c r="G81" s="92" t="e">
        <f t="shared" si="5"/>
        <v>#DIV/0!</v>
      </c>
    </row>
    <row r="82" spans="1:7" ht="13.5" customHeight="1" x14ac:dyDescent="0.2">
      <c r="A82" s="410" t="s">
        <v>258</v>
      </c>
      <c r="B82" s="411"/>
      <c r="C82" s="412"/>
      <c r="D82" s="183">
        <v>0</v>
      </c>
      <c r="E82" s="168">
        <v>4800</v>
      </c>
      <c r="F82" s="251">
        <v>2381.9299999999998</v>
      </c>
      <c r="G82" s="92">
        <f t="shared" si="5"/>
        <v>49.623541666666668</v>
      </c>
    </row>
    <row r="83" spans="1:7" ht="13.5" customHeight="1" x14ac:dyDescent="0.2">
      <c r="B83" s="93">
        <v>3</v>
      </c>
      <c r="C83" s="94" t="s">
        <v>77</v>
      </c>
      <c r="D83" s="171">
        <f t="shared" ref="D83:F84" si="7">D84</f>
        <v>2237.13</v>
      </c>
      <c r="E83" s="171">
        <f t="shared" si="7"/>
        <v>4800</v>
      </c>
      <c r="F83" s="254">
        <f t="shared" si="7"/>
        <v>2381.9299999999998</v>
      </c>
      <c r="G83" s="92">
        <f t="shared" si="5"/>
        <v>49.623541666666668</v>
      </c>
    </row>
    <row r="84" spans="1:7" ht="13.5" customHeight="1" x14ac:dyDescent="0.2">
      <c r="B84" s="20">
        <v>36</v>
      </c>
      <c r="C84" s="32" t="s">
        <v>121</v>
      </c>
      <c r="D84" s="171">
        <f t="shared" si="7"/>
        <v>2237.13</v>
      </c>
      <c r="E84" s="171">
        <f t="shared" si="7"/>
        <v>4800</v>
      </c>
      <c r="F84" s="254">
        <f t="shared" si="7"/>
        <v>2381.9299999999998</v>
      </c>
      <c r="G84" s="92">
        <f t="shared" si="5"/>
        <v>49.623541666666668</v>
      </c>
    </row>
    <row r="85" spans="1:7" ht="13.5" customHeight="1" x14ac:dyDescent="0.2">
      <c r="B85" s="23">
        <v>363</v>
      </c>
      <c r="C85" s="98" t="s">
        <v>122</v>
      </c>
      <c r="D85" s="223">
        <v>2237.13</v>
      </c>
      <c r="E85" s="178">
        <v>4800</v>
      </c>
      <c r="F85" s="262">
        <v>2381.9299999999998</v>
      </c>
      <c r="G85" s="92">
        <f t="shared" si="5"/>
        <v>49.623541666666668</v>
      </c>
    </row>
    <row r="86" spans="1:7" ht="13.5" customHeight="1" x14ac:dyDescent="0.2">
      <c r="A86" s="400" t="s">
        <v>101</v>
      </c>
      <c r="B86" s="401"/>
      <c r="C86" s="402"/>
      <c r="D86" s="181">
        <f t="shared" ref="D86:F90" si="8">D87</f>
        <v>0</v>
      </c>
      <c r="E86" s="166">
        <f t="shared" si="8"/>
        <v>2655</v>
      </c>
      <c r="F86" s="249">
        <f t="shared" si="8"/>
        <v>0</v>
      </c>
      <c r="G86" s="92">
        <f t="shared" si="5"/>
        <v>0</v>
      </c>
    </row>
    <row r="87" spans="1:7" ht="13.5" customHeight="1" x14ac:dyDescent="0.2">
      <c r="A87" s="384" t="s">
        <v>85</v>
      </c>
      <c r="B87" s="385"/>
      <c r="C87" s="386"/>
      <c r="D87" s="182">
        <f t="shared" si="8"/>
        <v>0</v>
      </c>
      <c r="E87" s="167">
        <f>E90</f>
        <v>2655</v>
      </c>
      <c r="F87" s="250">
        <f t="shared" si="8"/>
        <v>0</v>
      </c>
      <c r="G87" s="92">
        <f t="shared" si="5"/>
        <v>0</v>
      </c>
    </row>
    <row r="88" spans="1:7" ht="13.5" customHeight="1" x14ac:dyDescent="0.2">
      <c r="A88" s="387" t="s">
        <v>212</v>
      </c>
      <c r="B88" s="388"/>
      <c r="C88" s="389"/>
      <c r="D88" s="183">
        <f>D90</f>
        <v>0</v>
      </c>
      <c r="E88" s="168">
        <v>0</v>
      </c>
      <c r="F88" s="251">
        <f>F90</f>
        <v>0</v>
      </c>
      <c r="G88" s="92" t="e">
        <f t="shared" si="5"/>
        <v>#DIV/0!</v>
      </c>
    </row>
    <row r="89" spans="1:7" ht="13.5" customHeight="1" x14ac:dyDescent="0.2">
      <c r="A89" s="410" t="s">
        <v>258</v>
      </c>
      <c r="B89" s="411"/>
      <c r="C89" s="412"/>
      <c r="D89" s="183">
        <v>0</v>
      </c>
      <c r="E89" s="168">
        <v>2655</v>
      </c>
      <c r="F89" s="251">
        <v>0</v>
      </c>
      <c r="G89" s="92">
        <f t="shared" si="5"/>
        <v>0</v>
      </c>
    </row>
    <row r="90" spans="1:7" ht="13.5" customHeight="1" x14ac:dyDescent="0.2">
      <c r="B90" s="93">
        <v>3</v>
      </c>
      <c r="C90" s="94" t="s">
        <v>77</v>
      </c>
      <c r="D90" s="184">
        <f t="shared" si="8"/>
        <v>0</v>
      </c>
      <c r="E90" s="164">
        <f t="shared" si="8"/>
        <v>2655</v>
      </c>
      <c r="F90" s="247">
        <f t="shared" si="8"/>
        <v>0</v>
      </c>
      <c r="G90" s="92">
        <f t="shared" si="5"/>
        <v>0</v>
      </c>
    </row>
    <row r="91" spans="1:7" ht="13.5" customHeight="1" x14ac:dyDescent="0.2">
      <c r="B91" s="20">
        <v>32</v>
      </c>
      <c r="C91" s="32" t="s">
        <v>78</v>
      </c>
      <c r="D91" s="177">
        <f>SUM(D92:D92)</f>
        <v>0</v>
      </c>
      <c r="E91" s="169">
        <f>SUM(E92:E92)</f>
        <v>2655</v>
      </c>
      <c r="F91" s="252">
        <f>SUM(F92:F92)</f>
        <v>0</v>
      </c>
      <c r="G91" s="92">
        <f t="shared" si="5"/>
        <v>0</v>
      </c>
    </row>
    <row r="92" spans="1:7" ht="13.5" customHeight="1" x14ac:dyDescent="0.2">
      <c r="B92" s="23">
        <v>323</v>
      </c>
      <c r="C92" s="98" t="s">
        <v>94</v>
      </c>
      <c r="D92" s="223">
        <v>0</v>
      </c>
      <c r="E92" s="170">
        <v>2655</v>
      </c>
      <c r="F92" s="253">
        <v>0</v>
      </c>
      <c r="G92" s="92">
        <f t="shared" si="5"/>
        <v>0</v>
      </c>
    </row>
    <row r="93" spans="1:7" ht="13.5" customHeight="1" x14ac:dyDescent="0.2">
      <c r="A93" s="403" t="s">
        <v>102</v>
      </c>
      <c r="B93" s="404"/>
      <c r="C93" s="405"/>
      <c r="D93" s="181">
        <f>D94</f>
        <v>2940.96</v>
      </c>
      <c r="E93" s="166">
        <f>E94</f>
        <v>20200</v>
      </c>
      <c r="F93" s="249">
        <f>F94</f>
        <v>3215.59</v>
      </c>
      <c r="G93" s="92">
        <f t="shared" si="5"/>
        <v>15.918762376237625</v>
      </c>
    </row>
    <row r="94" spans="1:7" ht="13.5" customHeight="1" x14ac:dyDescent="0.2">
      <c r="A94" s="384" t="s">
        <v>85</v>
      </c>
      <c r="B94" s="385"/>
      <c r="C94" s="386"/>
      <c r="D94" s="167">
        <f>SUM(D99,D107)</f>
        <v>2940.96</v>
      </c>
      <c r="E94" s="167">
        <f>SUM(E99,E107)</f>
        <v>20200</v>
      </c>
      <c r="F94" s="250">
        <f>SUM(F99,F107)</f>
        <v>3215.59</v>
      </c>
      <c r="G94" s="92">
        <f t="shared" si="5"/>
        <v>15.918762376237625</v>
      </c>
    </row>
    <row r="95" spans="1:7" ht="13.5" customHeight="1" x14ac:dyDescent="0.2">
      <c r="A95" s="391" t="s">
        <v>245</v>
      </c>
      <c r="B95" s="392"/>
      <c r="C95" s="393"/>
      <c r="D95" s="183">
        <v>0</v>
      </c>
      <c r="E95" s="168">
        <v>0</v>
      </c>
      <c r="F95" s="251">
        <v>0</v>
      </c>
      <c r="G95" s="92" t="e">
        <f t="shared" si="5"/>
        <v>#DIV/0!</v>
      </c>
    </row>
    <row r="96" spans="1:7" ht="13.5" customHeight="1" x14ac:dyDescent="0.2">
      <c r="A96" s="410" t="s">
        <v>258</v>
      </c>
      <c r="B96" s="411"/>
      <c r="C96" s="412"/>
      <c r="D96" s="183">
        <v>2940.96</v>
      </c>
      <c r="E96" s="168">
        <v>11700</v>
      </c>
      <c r="F96" s="251">
        <v>1431.13</v>
      </c>
      <c r="G96" s="92">
        <f t="shared" si="5"/>
        <v>12.231880341880343</v>
      </c>
    </row>
    <row r="97" spans="1:9" ht="13.5" customHeight="1" x14ac:dyDescent="0.2">
      <c r="A97" s="397" t="s">
        <v>261</v>
      </c>
      <c r="B97" s="398"/>
      <c r="C97" s="399"/>
      <c r="D97" s="183">
        <v>0</v>
      </c>
      <c r="E97" s="168">
        <v>0</v>
      </c>
      <c r="F97" s="251">
        <v>0</v>
      </c>
      <c r="G97" s="92" t="e">
        <f t="shared" si="5"/>
        <v>#DIV/0!</v>
      </c>
    </row>
    <row r="98" spans="1:9" ht="13.5" customHeight="1" x14ac:dyDescent="0.2">
      <c r="A98" s="473" t="s">
        <v>244</v>
      </c>
      <c r="B98" s="474"/>
      <c r="C98" s="475"/>
      <c r="D98" s="183">
        <v>0</v>
      </c>
      <c r="E98" s="168">
        <v>8500</v>
      </c>
      <c r="F98" s="251">
        <v>1784.46</v>
      </c>
      <c r="G98" s="92">
        <f t="shared" si="5"/>
        <v>20.99364705882353</v>
      </c>
      <c r="I98" s="34"/>
    </row>
    <row r="99" spans="1:9" ht="13.5" customHeight="1" x14ac:dyDescent="0.2">
      <c r="B99" s="93">
        <v>3</v>
      </c>
      <c r="C99" s="94" t="s">
        <v>77</v>
      </c>
      <c r="D99" s="202">
        <f>SUM(D100,D103)</f>
        <v>2940.96</v>
      </c>
      <c r="E99" s="171">
        <f>SUM(E100,E103)</f>
        <v>15200</v>
      </c>
      <c r="F99" s="254">
        <f>SUM(F100,F103)</f>
        <v>3215.59</v>
      </c>
      <c r="G99" s="92">
        <f t="shared" si="5"/>
        <v>21.155197368421053</v>
      </c>
    </row>
    <row r="100" spans="1:9" ht="13.5" customHeight="1" x14ac:dyDescent="0.2">
      <c r="B100" s="22">
        <v>31</v>
      </c>
      <c r="C100" s="32" t="s">
        <v>88</v>
      </c>
      <c r="D100" s="224">
        <f>SUM(D101,D102)</f>
        <v>0</v>
      </c>
      <c r="E100" s="179">
        <f>SUM(E101,E102)</f>
        <v>8000</v>
      </c>
      <c r="F100" s="263">
        <f>SUM(F101,F102)</f>
        <v>1784.46</v>
      </c>
      <c r="G100" s="92">
        <f t="shared" si="5"/>
        <v>22.30575</v>
      </c>
    </row>
    <row r="101" spans="1:9" ht="13.5" customHeight="1" x14ac:dyDescent="0.2">
      <c r="B101" s="21">
        <v>311</v>
      </c>
      <c r="C101" s="35" t="s">
        <v>89</v>
      </c>
      <c r="D101" s="223">
        <v>0</v>
      </c>
      <c r="E101" s="170">
        <v>6750</v>
      </c>
      <c r="F101" s="253">
        <v>1531.72</v>
      </c>
      <c r="G101" s="92">
        <f t="shared" si="5"/>
        <v>22.692148148148146</v>
      </c>
    </row>
    <row r="102" spans="1:9" ht="13.5" customHeight="1" x14ac:dyDescent="0.2">
      <c r="B102" s="21">
        <v>313</v>
      </c>
      <c r="C102" s="35" t="s">
        <v>91</v>
      </c>
      <c r="D102" s="223">
        <v>0</v>
      </c>
      <c r="E102" s="170">
        <v>1250</v>
      </c>
      <c r="F102" s="253">
        <v>252.74</v>
      </c>
      <c r="G102" s="92">
        <f t="shared" si="5"/>
        <v>20.219200000000001</v>
      </c>
    </row>
    <row r="103" spans="1:9" ht="13.5" customHeight="1" x14ac:dyDescent="0.2">
      <c r="B103" s="20">
        <v>32</v>
      </c>
      <c r="C103" s="32" t="s">
        <v>78</v>
      </c>
      <c r="D103" s="202">
        <f>SUM(D104+D105+D106)</f>
        <v>2940.96</v>
      </c>
      <c r="E103" s="171">
        <f>SUM(E104,E105,E106)</f>
        <v>7200</v>
      </c>
      <c r="F103" s="264">
        <f>SUM(F104,F105,F106)</f>
        <v>1431.13</v>
      </c>
      <c r="G103" s="92">
        <f t="shared" si="5"/>
        <v>19.876805555555556</v>
      </c>
    </row>
    <row r="104" spans="1:9" ht="13.5" customHeight="1" x14ac:dyDescent="0.2">
      <c r="B104" s="74">
        <v>321</v>
      </c>
      <c r="C104" s="43" t="s">
        <v>271</v>
      </c>
      <c r="D104" s="223">
        <v>0</v>
      </c>
      <c r="E104" s="170">
        <v>500</v>
      </c>
      <c r="F104" s="253">
        <v>0</v>
      </c>
      <c r="G104" s="92">
        <f t="shared" si="5"/>
        <v>0</v>
      </c>
    </row>
    <row r="105" spans="1:9" ht="13.5" customHeight="1" x14ac:dyDescent="0.2">
      <c r="B105" s="21">
        <v>322</v>
      </c>
      <c r="C105" s="35" t="s">
        <v>93</v>
      </c>
      <c r="D105" s="223">
        <v>668.39</v>
      </c>
      <c r="E105" s="170">
        <v>4000</v>
      </c>
      <c r="F105" s="253">
        <v>1220.1300000000001</v>
      </c>
      <c r="G105" s="92">
        <f t="shared" si="5"/>
        <v>30.503250000000005</v>
      </c>
    </row>
    <row r="106" spans="1:9" ht="13.5" customHeight="1" x14ac:dyDescent="0.2">
      <c r="B106" s="21">
        <v>323</v>
      </c>
      <c r="C106" s="35" t="s">
        <v>94</v>
      </c>
      <c r="D106" s="223">
        <v>2272.5700000000002</v>
      </c>
      <c r="E106" s="170">
        <v>2700</v>
      </c>
      <c r="F106" s="253">
        <v>211</v>
      </c>
      <c r="G106" s="92">
        <f t="shared" si="5"/>
        <v>7.8148148148148149</v>
      </c>
    </row>
    <row r="107" spans="1:9" ht="13.5" customHeight="1" x14ac:dyDescent="0.2">
      <c r="B107" s="20">
        <v>4</v>
      </c>
      <c r="C107" s="32" t="s">
        <v>104</v>
      </c>
      <c r="D107" s="202">
        <f>D108</f>
        <v>0</v>
      </c>
      <c r="E107" s="171">
        <f t="shared" ref="E107:F108" si="9">E108</f>
        <v>5000</v>
      </c>
      <c r="F107" s="254">
        <f t="shared" si="9"/>
        <v>0</v>
      </c>
      <c r="G107" s="92">
        <f t="shared" si="5"/>
        <v>0</v>
      </c>
    </row>
    <row r="108" spans="1:9" ht="13.5" customHeight="1" x14ac:dyDescent="0.2">
      <c r="B108" s="20">
        <v>42</v>
      </c>
      <c r="C108" s="32" t="s">
        <v>105</v>
      </c>
      <c r="D108" s="202">
        <f>D109</f>
        <v>0</v>
      </c>
      <c r="E108" s="171">
        <f t="shared" si="9"/>
        <v>5000</v>
      </c>
      <c r="F108" s="254">
        <f t="shared" si="9"/>
        <v>0</v>
      </c>
      <c r="G108" s="92">
        <f t="shared" si="5"/>
        <v>0</v>
      </c>
    </row>
    <row r="109" spans="1:9" ht="13.5" customHeight="1" x14ac:dyDescent="0.2">
      <c r="B109" s="23">
        <v>422</v>
      </c>
      <c r="C109" s="98" t="s">
        <v>106</v>
      </c>
      <c r="D109" s="223">
        <v>0</v>
      </c>
      <c r="E109" s="170">
        <v>5000</v>
      </c>
      <c r="F109" s="253">
        <v>0</v>
      </c>
      <c r="G109" s="92">
        <f t="shared" si="5"/>
        <v>0</v>
      </c>
    </row>
    <row r="110" spans="1:9" ht="27" customHeight="1" x14ac:dyDescent="0.2">
      <c r="A110" s="403" t="s">
        <v>103</v>
      </c>
      <c r="B110" s="404"/>
      <c r="C110" s="405"/>
      <c r="D110" s="166">
        <f t="shared" ref="D110:F114" si="10">D111</f>
        <v>0</v>
      </c>
      <c r="E110" s="166">
        <f t="shared" si="10"/>
        <v>3000</v>
      </c>
      <c r="F110" s="259">
        <f t="shared" si="10"/>
        <v>0</v>
      </c>
      <c r="G110" s="92">
        <f t="shared" si="5"/>
        <v>0</v>
      </c>
    </row>
    <row r="111" spans="1:9" ht="14.1" customHeight="1" x14ac:dyDescent="0.2">
      <c r="A111" s="432" t="s">
        <v>112</v>
      </c>
      <c r="B111" s="433"/>
      <c r="C111" s="434"/>
      <c r="D111" s="182">
        <f t="shared" si="10"/>
        <v>0</v>
      </c>
      <c r="E111" s="167">
        <f>E114</f>
        <v>3000</v>
      </c>
      <c r="F111" s="250">
        <f t="shared" si="10"/>
        <v>0</v>
      </c>
      <c r="G111" s="92">
        <f t="shared" si="5"/>
        <v>0</v>
      </c>
    </row>
    <row r="112" spans="1:9" ht="13.5" customHeight="1" x14ac:dyDescent="0.2">
      <c r="A112" s="387" t="s">
        <v>212</v>
      </c>
      <c r="B112" s="388"/>
      <c r="C112" s="389"/>
      <c r="D112" s="183">
        <f>D114</f>
        <v>0</v>
      </c>
      <c r="E112" s="168">
        <v>0</v>
      </c>
      <c r="F112" s="251">
        <f>F114</f>
        <v>0</v>
      </c>
      <c r="G112" s="92" t="e">
        <f t="shared" si="5"/>
        <v>#DIV/0!</v>
      </c>
    </row>
    <row r="113" spans="1:10" ht="13.5" customHeight="1" x14ac:dyDescent="0.2">
      <c r="A113" s="410" t="s">
        <v>258</v>
      </c>
      <c r="B113" s="411"/>
      <c r="C113" s="412"/>
      <c r="D113" s="183">
        <v>0</v>
      </c>
      <c r="E113" s="168">
        <v>3000</v>
      </c>
      <c r="F113" s="251">
        <v>0</v>
      </c>
      <c r="G113" s="92">
        <f t="shared" si="5"/>
        <v>0</v>
      </c>
    </row>
    <row r="114" spans="1:10" ht="13.5" customHeight="1" x14ac:dyDescent="0.2">
      <c r="B114" s="93">
        <v>4</v>
      </c>
      <c r="C114" s="94" t="s">
        <v>104</v>
      </c>
      <c r="D114" s="202">
        <f t="shared" si="10"/>
        <v>0</v>
      </c>
      <c r="E114" s="171">
        <f t="shared" si="10"/>
        <v>3000</v>
      </c>
      <c r="F114" s="254">
        <f t="shared" si="10"/>
        <v>0</v>
      </c>
      <c r="G114" s="92">
        <f t="shared" si="5"/>
        <v>0</v>
      </c>
    </row>
    <row r="115" spans="1:10" ht="13.5" customHeight="1" x14ac:dyDescent="0.2">
      <c r="B115" s="20">
        <v>42</v>
      </c>
      <c r="C115" s="32" t="s">
        <v>105</v>
      </c>
      <c r="D115" s="202">
        <f>SUM(D116,D117)</f>
        <v>0</v>
      </c>
      <c r="E115" s="171">
        <f>SUM(E116,E117)</f>
        <v>3000</v>
      </c>
      <c r="F115" s="254">
        <f>SUM(F116,F117)</f>
        <v>0</v>
      </c>
      <c r="G115" s="92">
        <f t="shared" si="5"/>
        <v>0</v>
      </c>
    </row>
    <row r="116" spans="1:10" ht="13.5" customHeight="1" x14ac:dyDescent="0.2">
      <c r="B116" s="21">
        <v>422</v>
      </c>
      <c r="C116" s="35" t="s">
        <v>106</v>
      </c>
      <c r="D116" s="204">
        <v>0</v>
      </c>
      <c r="E116" s="170">
        <v>3000</v>
      </c>
      <c r="F116" s="253">
        <v>0</v>
      </c>
      <c r="G116" s="92">
        <f t="shared" si="5"/>
        <v>0</v>
      </c>
      <c r="J116" s="24"/>
    </row>
    <row r="117" spans="1:10" ht="13.5" customHeight="1" x14ac:dyDescent="0.2">
      <c r="B117" s="23">
        <v>426</v>
      </c>
      <c r="C117" s="98" t="s">
        <v>107</v>
      </c>
      <c r="D117" s="204">
        <v>0</v>
      </c>
      <c r="E117" s="170">
        <v>0</v>
      </c>
      <c r="F117" s="253">
        <v>0</v>
      </c>
      <c r="G117" s="92" t="e">
        <f t="shared" si="5"/>
        <v>#DIV/0!</v>
      </c>
    </row>
    <row r="118" spans="1:10" ht="27" customHeight="1" x14ac:dyDescent="0.2">
      <c r="A118" s="403" t="s">
        <v>108</v>
      </c>
      <c r="B118" s="404"/>
      <c r="C118" s="405"/>
      <c r="D118" s="166">
        <f>D119</f>
        <v>0</v>
      </c>
      <c r="E118" s="166">
        <f>E119</f>
        <v>190000</v>
      </c>
      <c r="F118" s="259">
        <f>F119</f>
        <v>4998.41</v>
      </c>
      <c r="G118" s="92">
        <f t="shared" si="5"/>
        <v>2.6307421052631579</v>
      </c>
    </row>
    <row r="119" spans="1:10" ht="13.5" customHeight="1" x14ac:dyDescent="0.2">
      <c r="A119" s="432" t="s">
        <v>112</v>
      </c>
      <c r="B119" s="433"/>
      <c r="C119" s="434"/>
      <c r="D119" s="225">
        <f>SUM(D124,D127)</f>
        <v>0</v>
      </c>
      <c r="E119" s="167">
        <f>SUM(E127,E124)</f>
        <v>190000</v>
      </c>
      <c r="F119" s="250">
        <f>SUM(F127,F124)</f>
        <v>4998.41</v>
      </c>
      <c r="G119" s="92">
        <f t="shared" si="5"/>
        <v>2.6307421052631579</v>
      </c>
    </row>
    <row r="120" spans="1:10" ht="13.5" customHeight="1" x14ac:dyDescent="0.2">
      <c r="A120" s="407" t="s">
        <v>273</v>
      </c>
      <c r="B120" s="408"/>
      <c r="C120" s="409"/>
      <c r="D120" s="183">
        <v>0</v>
      </c>
      <c r="E120" s="168">
        <v>15000</v>
      </c>
      <c r="F120" s="251">
        <v>0</v>
      </c>
      <c r="G120" s="92">
        <f t="shared" si="5"/>
        <v>0</v>
      </c>
    </row>
    <row r="121" spans="1:10" ht="13.5" customHeight="1" x14ac:dyDescent="0.2">
      <c r="A121" s="410" t="s">
        <v>258</v>
      </c>
      <c r="B121" s="411"/>
      <c r="C121" s="412"/>
      <c r="D121" s="183">
        <v>70000</v>
      </c>
      <c r="E121" s="168">
        <v>25000</v>
      </c>
      <c r="F121" s="251">
        <v>4998.41</v>
      </c>
      <c r="G121" s="92">
        <f t="shared" si="5"/>
        <v>19.993639999999999</v>
      </c>
    </row>
    <row r="122" spans="1:10" ht="13.5" customHeight="1" x14ac:dyDescent="0.2">
      <c r="A122" s="397" t="s">
        <v>261</v>
      </c>
      <c r="B122" s="398"/>
      <c r="C122" s="399"/>
      <c r="D122" s="183">
        <v>0</v>
      </c>
      <c r="E122" s="168">
        <v>0</v>
      </c>
      <c r="F122" s="251">
        <v>0</v>
      </c>
      <c r="G122" s="92" t="e">
        <f t="shared" si="5"/>
        <v>#DIV/0!</v>
      </c>
    </row>
    <row r="123" spans="1:10" ht="13.5" customHeight="1" x14ac:dyDescent="0.2">
      <c r="A123" s="438" t="s">
        <v>274</v>
      </c>
      <c r="B123" s="439"/>
      <c r="C123" s="440"/>
      <c r="D123" s="183">
        <v>0</v>
      </c>
      <c r="E123" s="168">
        <v>150000</v>
      </c>
      <c r="F123" s="251">
        <v>0</v>
      </c>
      <c r="G123" s="92">
        <f t="shared" si="5"/>
        <v>0</v>
      </c>
      <c r="I123" s="34"/>
    </row>
    <row r="124" spans="1:10" ht="13.5" customHeight="1" x14ac:dyDescent="0.2">
      <c r="B124" s="93">
        <v>3</v>
      </c>
      <c r="C124" s="94" t="s">
        <v>77</v>
      </c>
      <c r="D124" s="184">
        <f>D125</f>
        <v>0</v>
      </c>
      <c r="E124" s="164">
        <f>E126</f>
        <v>40000</v>
      </c>
      <c r="F124" s="247">
        <v>0</v>
      </c>
      <c r="G124" s="92">
        <f t="shared" si="5"/>
        <v>0</v>
      </c>
    </row>
    <row r="125" spans="1:10" ht="13.5" customHeight="1" x14ac:dyDescent="0.2">
      <c r="B125" s="22">
        <v>32</v>
      </c>
      <c r="C125" s="110" t="s">
        <v>78</v>
      </c>
      <c r="D125" s="184">
        <f>D126</f>
        <v>0</v>
      </c>
      <c r="E125" s="169">
        <f>SUM(E126:E126)</f>
        <v>40000</v>
      </c>
      <c r="F125" s="247">
        <v>0</v>
      </c>
      <c r="G125" s="92">
        <f t="shared" si="5"/>
        <v>0</v>
      </c>
    </row>
    <row r="126" spans="1:10" ht="13.5" customHeight="1" x14ac:dyDescent="0.2">
      <c r="B126" s="107">
        <v>323</v>
      </c>
      <c r="C126" s="111" t="s">
        <v>94</v>
      </c>
      <c r="D126" s="226">
        <v>0</v>
      </c>
      <c r="E126" s="170">
        <v>40000</v>
      </c>
      <c r="F126" s="265">
        <v>0</v>
      </c>
      <c r="G126" s="92">
        <f t="shared" si="5"/>
        <v>0</v>
      </c>
    </row>
    <row r="127" spans="1:10" ht="13.5" customHeight="1" x14ac:dyDescent="0.2">
      <c r="B127" s="112">
        <v>4</v>
      </c>
      <c r="C127" s="113" t="s">
        <v>104</v>
      </c>
      <c r="D127" s="184">
        <f>SUM(D129,D131)</f>
        <v>0</v>
      </c>
      <c r="E127" s="164">
        <f>SUM(E129,E131)</f>
        <v>150000</v>
      </c>
      <c r="F127" s="247">
        <f>SUM(F129,F131)</f>
        <v>4998.41</v>
      </c>
      <c r="G127" s="92">
        <f t="shared" si="5"/>
        <v>3.3322733333333332</v>
      </c>
    </row>
    <row r="128" spans="1:10" ht="13.5" customHeight="1" x14ac:dyDescent="0.2">
      <c r="B128" s="93">
        <v>45</v>
      </c>
      <c r="C128" s="94" t="s">
        <v>109</v>
      </c>
      <c r="D128" s="177">
        <f>SUM(D129:D129)</f>
        <v>0</v>
      </c>
      <c r="E128" s="169">
        <f>SUM(E129:E129)</f>
        <v>150000</v>
      </c>
      <c r="F128" s="252">
        <f>SUM(F129:F129)</f>
        <v>4998.41</v>
      </c>
      <c r="G128" s="92">
        <f t="shared" si="5"/>
        <v>3.3322733333333332</v>
      </c>
    </row>
    <row r="129" spans="1:8" ht="13.5" customHeight="1" x14ac:dyDescent="0.2">
      <c r="B129" s="21">
        <v>451</v>
      </c>
      <c r="C129" s="35" t="s">
        <v>110</v>
      </c>
      <c r="D129" s="223">
        <v>0</v>
      </c>
      <c r="E129" s="170">
        <v>150000</v>
      </c>
      <c r="F129" s="253">
        <v>4998.41</v>
      </c>
      <c r="G129" s="92">
        <f t="shared" si="5"/>
        <v>3.3322733333333332</v>
      </c>
    </row>
    <row r="130" spans="1:8" ht="13.5" customHeight="1" x14ac:dyDescent="0.2">
      <c r="B130" s="20">
        <v>42</v>
      </c>
      <c r="C130" s="32" t="s">
        <v>105</v>
      </c>
      <c r="D130" s="177">
        <f>SUM(D131:D131)</f>
        <v>0</v>
      </c>
      <c r="E130" s="169">
        <f>E131</f>
        <v>0</v>
      </c>
      <c r="F130" s="252">
        <f>SUM(F131:F131)</f>
        <v>0</v>
      </c>
      <c r="G130" s="92" t="e">
        <f t="shared" si="5"/>
        <v>#DIV/0!</v>
      </c>
    </row>
    <row r="131" spans="1:8" ht="13.5" customHeight="1" x14ac:dyDescent="0.2">
      <c r="B131" s="23">
        <v>426</v>
      </c>
      <c r="C131" s="97" t="s">
        <v>235</v>
      </c>
      <c r="D131" s="223">
        <v>0</v>
      </c>
      <c r="E131" s="170">
        <v>0</v>
      </c>
      <c r="F131" s="253">
        <v>0</v>
      </c>
      <c r="G131" s="92" t="e">
        <f t="shared" si="5"/>
        <v>#DIV/0!</v>
      </c>
    </row>
    <row r="132" spans="1:8" ht="27" customHeight="1" x14ac:dyDescent="0.2">
      <c r="A132" s="476" t="s">
        <v>275</v>
      </c>
      <c r="B132" s="476"/>
      <c r="C132" s="476"/>
      <c r="D132" s="166">
        <f t="shared" ref="D132:F136" si="11">D133</f>
        <v>0</v>
      </c>
      <c r="E132" s="166">
        <f t="shared" si="11"/>
        <v>10000</v>
      </c>
      <c r="F132" s="259">
        <f t="shared" si="11"/>
        <v>0</v>
      </c>
      <c r="G132" s="92">
        <f t="shared" si="5"/>
        <v>0</v>
      </c>
      <c r="H132" s="27"/>
    </row>
    <row r="133" spans="1:8" ht="13.5" customHeight="1" x14ac:dyDescent="0.2">
      <c r="A133" s="424" t="s">
        <v>276</v>
      </c>
      <c r="B133" s="425"/>
      <c r="C133" s="426"/>
      <c r="D133" s="182">
        <f t="shared" si="11"/>
        <v>0</v>
      </c>
      <c r="E133" s="167">
        <f>E136</f>
        <v>10000</v>
      </c>
      <c r="F133" s="250">
        <f t="shared" si="11"/>
        <v>0</v>
      </c>
      <c r="G133" s="92">
        <f t="shared" si="5"/>
        <v>0</v>
      </c>
      <c r="H133" s="27"/>
    </row>
    <row r="134" spans="1:8" ht="13.5" customHeight="1" x14ac:dyDescent="0.2">
      <c r="A134" s="387" t="s">
        <v>212</v>
      </c>
      <c r="B134" s="388"/>
      <c r="C134" s="389"/>
      <c r="D134" s="183">
        <f>D136</f>
        <v>0</v>
      </c>
      <c r="E134" s="168">
        <v>6422</v>
      </c>
      <c r="F134" s="251">
        <f>F136</f>
        <v>0</v>
      </c>
      <c r="G134" s="92">
        <f t="shared" si="5"/>
        <v>0</v>
      </c>
      <c r="H134" s="27"/>
    </row>
    <row r="135" spans="1:8" ht="13.5" customHeight="1" x14ac:dyDescent="0.2">
      <c r="A135" s="410" t="s">
        <v>258</v>
      </c>
      <c r="B135" s="411"/>
      <c r="C135" s="412"/>
      <c r="D135" s="183">
        <v>0</v>
      </c>
      <c r="E135" s="168">
        <v>3578</v>
      </c>
      <c r="F135" s="251"/>
      <c r="G135" s="92">
        <f t="shared" si="5"/>
        <v>0</v>
      </c>
      <c r="H135" s="27"/>
    </row>
    <row r="136" spans="1:8" ht="13.5" customHeight="1" x14ac:dyDescent="0.2">
      <c r="B136" s="93">
        <v>4</v>
      </c>
      <c r="C136" s="94" t="s">
        <v>104</v>
      </c>
      <c r="D136" s="184">
        <f t="shared" si="11"/>
        <v>0</v>
      </c>
      <c r="E136" s="164">
        <f t="shared" si="11"/>
        <v>10000</v>
      </c>
      <c r="F136" s="247">
        <f t="shared" si="11"/>
        <v>0</v>
      </c>
      <c r="G136" s="92">
        <f t="shared" ref="G136:G199" si="12">F136/E136*100</f>
        <v>0</v>
      </c>
      <c r="H136" s="27"/>
    </row>
    <row r="137" spans="1:8" ht="13.5" customHeight="1" x14ac:dyDescent="0.2">
      <c r="B137" s="20">
        <v>42</v>
      </c>
      <c r="C137" s="32" t="s">
        <v>105</v>
      </c>
      <c r="D137" s="177">
        <f>SUM(D138:D138)</f>
        <v>0</v>
      </c>
      <c r="E137" s="169">
        <f>SUM(E138:E138)</f>
        <v>10000</v>
      </c>
      <c r="F137" s="252">
        <f>SUM(F138:F138)</f>
        <v>0</v>
      </c>
      <c r="G137" s="92">
        <f t="shared" si="12"/>
        <v>0</v>
      </c>
      <c r="H137" s="27"/>
    </row>
    <row r="138" spans="1:8" ht="13.5" customHeight="1" x14ac:dyDescent="0.2">
      <c r="B138" s="23">
        <v>421</v>
      </c>
      <c r="C138" s="98" t="s">
        <v>111</v>
      </c>
      <c r="D138" s="223">
        <v>0</v>
      </c>
      <c r="E138" s="170">
        <v>10000</v>
      </c>
      <c r="F138" s="253">
        <v>0</v>
      </c>
      <c r="G138" s="92">
        <f t="shared" si="12"/>
        <v>0</v>
      </c>
      <c r="H138" s="27"/>
    </row>
    <row r="139" spans="1:8" s="56" customFormat="1" ht="19.5" customHeight="1" x14ac:dyDescent="0.2">
      <c r="A139" s="390" t="s">
        <v>218</v>
      </c>
      <c r="B139" s="390"/>
      <c r="C139" s="390"/>
      <c r="D139" s="180">
        <f>SUM(D140,D195,D239,D268)</f>
        <v>22077.93</v>
      </c>
      <c r="E139" s="180">
        <f>SUM(E140,E195,E239)</f>
        <v>1008250</v>
      </c>
      <c r="F139" s="266">
        <f>SUM(F140,F195,F239,F268)</f>
        <v>26610.830000000005</v>
      </c>
      <c r="G139" s="92">
        <f t="shared" si="12"/>
        <v>2.639308703198612</v>
      </c>
      <c r="H139" s="58"/>
    </row>
    <row r="140" spans="1:8" ht="21" customHeight="1" x14ac:dyDescent="0.2">
      <c r="A140" s="443" t="s">
        <v>113</v>
      </c>
      <c r="B140" s="444"/>
      <c r="C140" s="445"/>
      <c r="D140" s="165">
        <f>SUM(D141,D151,D159,D168,D175,D182,D188)</f>
        <v>22077.93</v>
      </c>
      <c r="E140" s="165">
        <f>SUM(E141,E151,E159,E168,E175,E182,E188)</f>
        <v>137000</v>
      </c>
      <c r="F140" s="248">
        <f>SUM(F141,F151,F159,F168,F175,F182,F188)</f>
        <v>25969.580000000005</v>
      </c>
      <c r="G140" s="92">
        <f t="shared" si="12"/>
        <v>18.955897810218982</v>
      </c>
      <c r="H140" s="84"/>
    </row>
    <row r="141" spans="1:8" ht="15.75" customHeight="1" x14ac:dyDescent="0.2">
      <c r="A141" s="403" t="s">
        <v>114</v>
      </c>
      <c r="B141" s="404"/>
      <c r="C141" s="405"/>
      <c r="D141" s="181">
        <f>D147</f>
        <v>6810.77</v>
      </c>
      <c r="E141" s="166">
        <f>E147</f>
        <v>35000</v>
      </c>
      <c r="F141" s="249">
        <f>F147</f>
        <v>16644.260000000002</v>
      </c>
      <c r="G141" s="92">
        <f t="shared" si="12"/>
        <v>47.555028571428579</v>
      </c>
      <c r="H141" s="84"/>
    </row>
    <row r="142" spans="1:8" ht="13.5" customHeight="1" x14ac:dyDescent="0.2">
      <c r="A142" s="384" t="s">
        <v>112</v>
      </c>
      <c r="B142" s="385"/>
      <c r="C142" s="386"/>
      <c r="D142" s="182">
        <f>D147</f>
        <v>6810.77</v>
      </c>
      <c r="E142" s="167">
        <f>E147</f>
        <v>35000</v>
      </c>
      <c r="F142" s="250">
        <f>F147</f>
        <v>16644.260000000002</v>
      </c>
      <c r="G142" s="92">
        <f t="shared" si="12"/>
        <v>47.555028571428579</v>
      </c>
      <c r="H142" s="84"/>
    </row>
    <row r="143" spans="1:8" ht="13.5" customHeight="1" x14ac:dyDescent="0.2">
      <c r="A143" s="387" t="s">
        <v>212</v>
      </c>
      <c r="B143" s="388"/>
      <c r="C143" s="389"/>
      <c r="D143" s="183">
        <v>0</v>
      </c>
      <c r="E143" s="168">
        <v>8400</v>
      </c>
      <c r="F143" s="251">
        <v>6762.36</v>
      </c>
      <c r="G143" s="92">
        <f t="shared" si="12"/>
        <v>80.5042857142857</v>
      </c>
      <c r="H143" s="84"/>
    </row>
    <row r="144" spans="1:8" ht="13.5" customHeight="1" x14ac:dyDescent="0.2">
      <c r="A144" s="410" t="s">
        <v>258</v>
      </c>
      <c r="B144" s="411"/>
      <c r="C144" s="412"/>
      <c r="D144" s="183">
        <v>0</v>
      </c>
      <c r="E144" s="168">
        <v>12000</v>
      </c>
      <c r="F144" s="251">
        <v>0</v>
      </c>
      <c r="G144" s="92">
        <f t="shared" si="12"/>
        <v>0</v>
      </c>
      <c r="H144" s="84"/>
    </row>
    <row r="145" spans="1:8" ht="13.5" customHeight="1" x14ac:dyDescent="0.2">
      <c r="A145" s="407" t="s">
        <v>273</v>
      </c>
      <c r="B145" s="408"/>
      <c r="C145" s="409"/>
      <c r="D145" s="183">
        <v>6810.77</v>
      </c>
      <c r="E145" s="168">
        <v>0</v>
      </c>
      <c r="F145" s="251">
        <v>0</v>
      </c>
      <c r="G145" s="92" t="e">
        <f t="shared" si="12"/>
        <v>#DIV/0!</v>
      </c>
      <c r="H145" s="84"/>
    </row>
    <row r="146" spans="1:8" ht="13.5" customHeight="1" x14ac:dyDescent="0.2">
      <c r="A146" s="474" t="s">
        <v>219</v>
      </c>
      <c r="B146" s="474"/>
      <c r="C146" s="514"/>
      <c r="D146" s="183">
        <v>0</v>
      </c>
      <c r="E146" s="168">
        <v>14600</v>
      </c>
      <c r="F146" s="251">
        <v>9881.9</v>
      </c>
      <c r="G146" s="92">
        <f t="shared" si="12"/>
        <v>67.68424657534247</v>
      </c>
      <c r="H146" s="84"/>
    </row>
    <row r="147" spans="1:8" ht="13.5" customHeight="1" x14ac:dyDescent="0.2">
      <c r="B147" s="93">
        <v>3</v>
      </c>
      <c r="C147" s="94" t="s">
        <v>77</v>
      </c>
      <c r="D147" s="184">
        <f>D148</f>
        <v>6810.77</v>
      </c>
      <c r="E147" s="164">
        <f>E148</f>
        <v>35000</v>
      </c>
      <c r="F147" s="247">
        <f>F148</f>
        <v>16644.260000000002</v>
      </c>
      <c r="G147" s="92">
        <f t="shared" si="12"/>
        <v>47.555028571428579</v>
      </c>
      <c r="H147" s="84"/>
    </row>
    <row r="148" spans="1:8" ht="13.5" customHeight="1" x14ac:dyDescent="0.2">
      <c r="B148" s="20">
        <v>32</v>
      </c>
      <c r="C148" s="32" t="s">
        <v>78</v>
      </c>
      <c r="D148" s="177">
        <f>SUM(D149:D150)</f>
        <v>6810.77</v>
      </c>
      <c r="E148" s="169">
        <f>SUM(E149,E150)</f>
        <v>35000</v>
      </c>
      <c r="F148" s="252">
        <f>SUM(F149,F150)</f>
        <v>16644.260000000002</v>
      </c>
      <c r="G148" s="92">
        <f t="shared" si="12"/>
        <v>47.555028571428579</v>
      </c>
      <c r="H148" s="84"/>
    </row>
    <row r="149" spans="1:8" ht="13.5" customHeight="1" x14ac:dyDescent="0.2">
      <c r="B149" s="21">
        <v>323</v>
      </c>
      <c r="C149" s="35" t="s">
        <v>94</v>
      </c>
      <c r="D149" s="204">
        <v>6317.35</v>
      </c>
      <c r="E149" s="170">
        <v>30000</v>
      </c>
      <c r="F149" s="253">
        <v>11891.43</v>
      </c>
      <c r="G149" s="92">
        <f t="shared" si="12"/>
        <v>39.638100000000001</v>
      </c>
      <c r="H149" s="84"/>
    </row>
    <row r="150" spans="1:8" ht="13.5" customHeight="1" x14ac:dyDescent="0.2">
      <c r="B150" s="121">
        <v>322</v>
      </c>
      <c r="C150" s="98" t="s">
        <v>93</v>
      </c>
      <c r="D150" s="204">
        <v>493.42</v>
      </c>
      <c r="E150" s="170">
        <v>5000</v>
      </c>
      <c r="F150" s="253">
        <v>4752.83</v>
      </c>
      <c r="G150" s="92">
        <f t="shared" si="12"/>
        <v>95.056600000000003</v>
      </c>
      <c r="H150" s="84"/>
    </row>
    <row r="151" spans="1:8" ht="16.5" customHeight="1" x14ac:dyDescent="0.2">
      <c r="A151" s="483" t="s">
        <v>115</v>
      </c>
      <c r="B151" s="483"/>
      <c r="C151" s="483"/>
      <c r="D151" s="181">
        <f>D152</f>
        <v>6988.32</v>
      </c>
      <c r="E151" s="166">
        <f>E152</f>
        <v>30000</v>
      </c>
      <c r="F151" s="249">
        <f>F152</f>
        <v>0</v>
      </c>
      <c r="G151" s="92">
        <f t="shared" si="12"/>
        <v>0</v>
      </c>
      <c r="H151" s="84"/>
    </row>
    <row r="152" spans="1:8" s="90" customFormat="1" ht="16.5" customHeight="1" x14ac:dyDescent="0.2">
      <c r="A152" s="515" t="s">
        <v>100</v>
      </c>
      <c r="B152" s="515"/>
      <c r="C152" s="515"/>
      <c r="D152" s="167">
        <f>D155</f>
        <v>6988.32</v>
      </c>
      <c r="E152" s="167">
        <f>E153</f>
        <v>30000</v>
      </c>
      <c r="F152" s="267">
        <f>F153</f>
        <v>0</v>
      </c>
      <c r="G152" s="92">
        <f t="shared" si="12"/>
        <v>0</v>
      </c>
      <c r="H152" s="89"/>
    </row>
    <row r="153" spans="1:8" ht="13.5" customHeight="1" x14ac:dyDescent="0.2">
      <c r="A153" s="478" t="s">
        <v>212</v>
      </c>
      <c r="B153" s="478"/>
      <c r="C153" s="478"/>
      <c r="D153" s="183">
        <v>6988.32</v>
      </c>
      <c r="E153" s="168">
        <f>E155</f>
        <v>30000</v>
      </c>
      <c r="F153" s="251">
        <f>F155</f>
        <v>0</v>
      </c>
      <c r="G153" s="92">
        <f t="shared" si="12"/>
        <v>0</v>
      </c>
      <c r="H153" s="84"/>
    </row>
    <row r="154" spans="1:8" ht="13.5" customHeight="1" x14ac:dyDescent="0.2">
      <c r="A154" s="407" t="s">
        <v>273</v>
      </c>
      <c r="B154" s="408"/>
      <c r="C154" s="409"/>
      <c r="D154" s="183">
        <v>0</v>
      </c>
      <c r="E154" s="168">
        <v>0</v>
      </c>
      <c r="F154" s="251">
        <v>0</v>
      </c>
      <c r="G154" s="92" t="e">
        <f t="shared" si="12"/>
        <v>#DIV/0!</v>
      </c>
      <c r="H154" s="84"/>
    </row>
    <row r="155" spans="1:8" ht="13.5" customHeight="1" x14ac:dyDescent="0.2">
      <c r="B155" s="93">
        <v>3</v>
      </c>
      <c r="C155" s="94" t="s">
        <v>77</v>
      </c>
      <c r="D155" s="184">
        <f>D156</f>
        <v>6988.32</v>
      </c>
      <c r="E155" s="164">
        <f>E156</f>
        <v>30000</v>
      </c>
      <c r="F155" s="247">
        <f>F156</f>
        <v>0</v>
      </c>
      <c r="G155" s="92">
        <f t="shared" si="12"/>
        <v>0</v>
      </c>
      <c r="H155" s="84"/>
    </row>
    <row r="156" spans="1:8" ht="13.5" customHeight="1" x14ac:dyDescent="0.2">
      <c r="B156" s="20">
        <v>32</v>
      </c>
      <c r="C156" s="32" t="s">
        <v>78</v>
      </c>
      <c r="D156" s="177">
        <f>SUM(D157,D158)</f>
        <v>6988.32</v>
      </c>
      <c r="E156" s="169">
        <f>SUM(E157,E158)</f>
        <v>30000</v>
      </c>
      <c r="F156" s="252">
        <f>SUM(F157,F158)</f>
        <v>0</v>
      </c>
      <c r="G156" s="92">
        <f t="shared" si="12"/>
        <v>0</v>
      </c>
      <c r="H156" s="84"/>
    </row>
    <row r="157" spans="1:8" ht="13.5" customHeight="1" x14ac:dyDescent="0.2">
      <c r="B157" s="21">
        <v>323</v>
      </c>
      <c r="C157" s="35" t="s">
        <v>94</v>
      </c>
      <c r="D157" s="223">
        <v>6988.32</v>
      </c>
      <c r="E157" s="170">
        <v>28000</v>
      </c>
      <c r="F157" s="253">
        <v>0</v>
      </c>
      <c r="G157" s="92">
        <f t="shared" si="12"/>
        <v>0</v>
      </c>
      <c r="H157" s="84"/>
    </row>
    <row r="158" spans="1:8" ht="13.5" customHeight="1" x14ac:dyDescent="0.2">
      <c r="B158" s="121">
        <v>322</v>
      </c>
      <c r="C158" s="98" t="s">
        <v>93</v>
      </c>
      <c r="D158" s="223">
        <v>0</v>
      </c>
      <c r="E158" s="170">
        <v>2000</v>
      </c>
      <c r="F158" s="253">
        <v>0</v>
      </c>
      <c r="G158" s="92">
        <f t="shared" si="12"/>
        <v>0</v>
      </c>
      <c r="H158" s="84"/>
    </row>
    <row r="159" spans="1:8" ht="13.5" customHeight="1" x14ac:dyDescent="0.2">
      <c r="A159" s="476" t="s">
        <v>243</v>
      </c>
      <c r="B159" s="476"/>
      <c r="C159" s="476"/>
      <c r="D159" s="181">
        <f>D160</f>
        <v>2540.7399999999998</v>
      </c>
      <c r="E159" s="166">
        <f>E160</f>
        <v>12000</v>
      </c>
      <c r="F159" s="249">
        <f>F160</f>
        <v>3466.22</v>
      </c>
      <c r="G159" s="92">
        <f t="shared" si="12"/>
        <v>28.885166666666667</v>
      </c>
      <c r="H159" s="84"/>
    </row>
    <row r="160" spans="1:8" ht="13.5" customHeight="1" x14ac:dyDescent="0.2">
      <c r="A160" s="406" t="s">
        <v>112</v>
      </c>
      <c r="B160" s="406"/>
      <c r="C160" s="406"/>
      <c r="D160" s="182">
        <f>D164</f>
        <v>2540.7399999999998</v>
      </c>
      <c r="E160" s="167">
        <f>E164</f>
        <v>12000</v>
      </c>
      <c r="F160" s="250">
        <f>F164</f>
        <v>3466.22</v>
      </c>
      <c r="G160" s="92">
        <f t="shared" si="12"/>
        <v>28.885166666666667</v>
      </c>
      <c r="H160" s="84"/>
    </row>
    <row r="161" spans="1:8" ht="13.5" customHeight="1" x14ac:dyDescent="0.2">
      <c r="A161" s="516" t="s">
        <v>323</v>
      </c>
      <c r="B161" s="516"/>
      <c r="C161" s="516"/>
      <c r="D161" s="222">
        <v>0</v>
      </c>
      <c r="E161" s="168">
        <v>0</v>
      </c>
      <c r="F161" s="251">
        <v>0</v>
      </c>
      <c r="G161" s="92" t="e">
        <f t="shared" si="12"/>
        <v>#DIV/0!</v>
      </c>
      <c r="H161" s="84"/>
    </row>
    <row r="162" spans="1:8" ht="13.5" customHeight="1" x14ac:dyDescent="0.2">
      <c r="A162" s="478" t="s">
        <v>212</v>
      </c>
      <c r="B162" s="478"/>
      <c r="C162" s="478"/>
      <c r="D162" s="222">
        <v>2540.7399999999998</v>
      </c>
      <c r="E162" s="168">
        <v>12000</v>
      </c>
      <c r="F162" s="251">
        <v>3466.22</v>
      </c>
      <c r="G162" s="92">
        <f t="shared" si="12"/>
        <v>28.885166666666667</v>
      </c>
      <c r="H162" s="84"/>
    </row>
    <row r="163" spans="1:8" ht="13.5" customHeight="1" x14ac:dyDescent="0.2">
      <c r="A163" s="480" t="s">
        <v>251</v>
      </c>
      <c r="B163" s="480"/>
      <c r="C163" s="480"/>
      <c r="D163" s="222">
        <v>0</v>
      </c>
      <c r="E163" s="168">
        <v>0</v>
      </c>
      <c r="F163" s="251">
        <v>0</v>
      </c>
      <c r="G163" s="92" t="e">
        <f t="shared" si="12"/>
        <v>#DIV/0!</v>
      </c>
      <c r="H163" s="84"/>
    </row>
    <row r="164" spans="1:8" ht="13.5" customHeight="1" x14ac:dyDescent="0.2">
      <c r="B164" s="93">
        <v>3</v>
      </c>
      <c r="C164" s="94" t="s">
        <v>77</v>
      </c>
      <c r="D164" s="202">
        <f>D165</f>
        <v>2540.7399999999998</v>
      </c>
      <c r="E164" s="171">
        <f>E165</f>
        <v>12000</v>
      </c>
      <c r="F164" s="254">
        <f>F165</f>
        <v>3466.22</v>
      </c>
      <c r="G164" s="92">
        <f t="shared" si="12"/>
        <v>28.885166666666667</v>
      </c>
      <c r="H164" s="84"/>
    </row>
    <row r="165" spans="1:8" ht="13.5" customHeight="1" x14ac:dyDescent="0.2">
      <c r="B165" s="20">
        <v>32</v>
      </c>
      <c r="C165" s="32" t="s">
        <v>78</v>
      </c>
      <c r="D165" s="202">
        <f>SUM(D166,D167)</f>
        <v>2540.7399999999998</v>
      </c>
      <c r="E165" s="171">
        <f>SUM(E166,E167)</f>
        <v>12000</v>
      </c>
      <c r="F165" s="254">
        <f>SUM(F166,F167)</f>
        <v>3466.22</v>
      </c>
      <c r="G165" s="92">
        <f t="shared" si="12"/>
        <v>28.885166666666667</v>
      </c>
      <c r="H165" s="84"/>
    </row>
    <row r="166" spans="1:8" ht="13.5" customHeight="1" x14ac:dyDescent="0.2">
      <c r="B166" s="21">
        <v>322</v>
      </c>
      <c r="C166" s="35" t="s">
        <v>93</v>
      </c>
      <c r="D166" s="204">
        <v>2540.7399999999998</v>
      </c>
      <c r="E166" s="170">
        <v>11000</v>
      </c>
      <c r="F166" s="253">
        <v>3466.22</v>
      </c>
      <c r="G166" s="92">
        <f t="shared" si="12"/>
        <v>31.511090909090907</v>
      </c>
      <c r="H166" s="84"/>
    </row>
    <row r="167" spans="1:8" ht="13.5" customHeight="1" x14ac:dyDescent="0.2">
      <c r="B167" s="23">
        <v>323</v>
      </c>
      <c r="C167" s="98" t="s">
        <v>94</v>
      </c>
      <c r="D167" s="204">
        <v>0</v>
      </c>
      <c r="E167" s="170">
        <v>1000</v>
      </c>
      <c r="F167" s="253">
        <v>0</v>
      </c>
      <c r="G167" s="92">
        <f t="shared" si="12"/>
        <v>0</v>
      </c>
      <c r="H167" s="84"/>
    </row>
    <row r="168" spans="1:8" ht="13.5" customHeight="1" x14ac:dyDescent="0.2">
      <c r="A168" s="483" t="s">
        <v>116</v>
      </c>
      <c r="B168" s="483"/>
      <c r="C168" s="483"/>
      <c r="D168" s="181">
        <f>D171</f>
        <v>329.9</v>
      </c>
      <c r="E168" s="181">
        <f>E171</f>
        <v>40000</v>
      </c>
      <c r="F168" s="249">
        <f>F171</f>
        <v>403.65000000000003</v>
      </c>
      <c r="G168" s="92">
        <f t="shared" si="12"/>
        <v>1.009125</v>
      </c>
    </row>
    <row r="169" spans="1:8" ht="13.5" customHeight="1" x14ac:dyDescent="0.2">
      <c r="A169" s="406" t="s">
        <v>112</v>
      </c>
      <c r="B169" s="406"/>
      <c r="C169" s="406"/>
      <c r="D169" s="182">
        <f t="shared" ref="D169:F171" si="13">D170</f>
        <v>329.9</v>
      </c>
      <c r="E169" s="182">
        <f>E172</f>
        <v>40000</v>
      </c>
      <c r="F169" s="250">
        <f t="shared" si="13"/>
        <v>403.65000000000003</v>
      </c>
      <c r="G169" s="92">
        <f t="shared" si="12"/>
        <v>1.009125</v>
      </c>
    </row>
    <row r="170" spans="1:8" ht="13.5" customHeight="1" x14ac:dyDescent="0.2">
      <c r="A170" s="478" t="s">
        <v>212</v>
      </c>
      <c r="B170" s="478"/>
      <c r="C170" s="478"/>
      <c r="D170" s="183">
        <f t="shared" si="13"/>
        <v>329.9</v>
      </c>
      <c r="E170" s="183">
        <f t="shared" si="13"/>
        <v>40000</v>
      </c>
      <c r="F170" s="251">
        <f t="shared" si="13"/>
        <v>403.65000000000003</v>
      </c>
      <c r="G170" s="92">
        <f t="shared" si="12"/>
        <v>1.009125</v>
      </c>
    </row>
    <row r="171" spans="1:8" ht="13.5" customHeight="1" x14ac:dyDescent="0.2">
      <c r="B171" s="93">
        <v>3</v>
      </c>
      <c r="C171" s="94" t="s">
        <v>77</v>
      </c>
      <c r="D171" s="184">
        <f t="shared" si="13"/>
        <v>329.9</v>
      </c>
      <c r="E171" s="184">
        <f t="shared" si="13"/>
        <v>40000</v>
      </c>
      <c r="F171" s="247">
        <f t="shared" si="13"/>
        <v>403.65000000000003</v>
      </c>
      <c r="G171" s="92">
        <f t="shared" si="12"/>
        <v>1.009125</v>
      </c>
    </row>
    <row r="172" spans="1:8" ht="13.5" customHeight="1" x14ac:dyDescent="0.2">
      <c r="B172" s="20">
        <v>32</v>
      </c>
      <c r="C172" s="32" t="s">
        <v>78</v>
      </c>
      <c r="D172" s="177">
        <f>SUM(D173,D174)</f>
        <v>329.9</v>
      </c>
      <c r="E172" s="177">
        <f>SUM(E173,E174)</f>
        <v>40000</v>
      </c>
      <c r="F172" s="252">
        <f>SUM(F173,F174)</f>
        <v>403.65000000000003</v>
      </c>
      <c r="G172" s="92">
        <f t="shared" si="12"/>
        <v>1.009125</v>
      </c>
    </row>
    <row r="173" spans="1:8" ht="13.5" customHeight="1" x14ac:dyDescent="0.2">
      <c r="B173" s="21">
        <v>323</v>
      </c>
      <c r="C173" s="35" t="s">
        <v>94</v>
      </c>
      <c r="D173" s="204">
        <v>291.57</v>
      </c>
      <c r="E173" s="185">
        <v>35500</v>
      </c>
      <c r="F173" s="268">
        <v>360.42</v>
      </c>
      <c r="G173" s="92">
        <f t="shared" si="12"/>
        <v>1.0152676056338028</v>
      </c>
    </row>
    <row r="174" spans="1:8" ht="13.5" customHeight="1" x14ac:dyDescent="0.2">
      <c r="B174" s="121">
        <v>322</v>
      </c>
      <c r="C174" s="98" t="s">
        <v>93</v>
      </c>
      <c r="D174" s="204">
        <v>38.33</v>
      </c>
      <c r="E174" s="185">
        <v>4500</v>
      </c>
      <c r="F174" s="268">
        <v>43.23</v>
      </c>
      <c r="G174" s="92">
        <f t="shared" si="12"/>
        <v>0.96066666666666656</v>
      </c>
    </row>
    <row r="175" spans="1:8" ht="16.5" customHeight="1" x14ac:dyDescent="0.2">
      <c r="A175" s="484" t="s">
        <v>265</v>
      </c>
      <c r="B175" s="484"/>
      <c r="C175" s="484"/>
      <c r="D175" s="166">
        <f t="shared" ref="D175:F176" si="14">D176</f>
        <v>3049</v>
      </c>
      <c r="E175" s="166">
        <f t="shared" si="14"/>
        <v>13000</v>
      </c>
      <c r="F175" s="259">
        <f t="shared" si="14"/>
        <v>3087.5</v>
      </c>
      <c r="G175" s="92">
        <f t="shared" si="12"/>
        <v>23.75</v>
      </c>
    </row>
    <row r="176" spans="1:8" ht="13.5" customHeight="1" x14ac:dyDescent="0.2">
      <c r="A176" s="482" t="s">
        <v>252</v>
      </c>
      <c r="B176" s="482"/>
      <c r="C176" s="482"/>
      <c r="D176" s="182">
        <f t="shared" si="14"/>
        <v>3049</v>
      </c>
      <c r="E176" s="167">
        <f>E178</f>
        <v>13000</v>
      </c>
      <c r="F176" s="250">
        <f t="shared" si="14"/>
        <v>3087.5</v>
      </c>
      <c r="G176" s="92">
        <f t="shared" si="12"/>
        <v>23.75</v>
      </c>
    </row>
    <row r="177" spans="1:7" ht="13.5" customHeight="1" x14ac:dyDescent="0.2">
      <c r="A177" s="479" t="s">
        <v>213</v>
      </c>
      <c r="B177" s="479"/>
      <c r="C177" s="479"/>
      <c r="D177" s="183">
        <f t="shared" ref="D177:F178" si="15">D178</f>
        <v>3049</v>
      </c>
      <c r="E177" s="168">
        <f t="shared" si="15"/>
        <v>13000</v>
      </c>
      <c r="F177" s="251">
        <f t="shared" si="15"/>
        <v>3087.5</v>
      </c>
      <c r="G177" s="92">
        <f t="shared" si="12"/>
        <v>23.75</v>
      </c>
    </row>
    <row r="178" spans="1:7" ht="13.5" customHeight="1" x14ac:dyDescent="0.2">
      <c r="B178" s="93">
        <v>3</v>
      </c>
      <c r="C178" s="94" t="s">
        <v>77</v>
      </c>
      <c r="D178" s="202">
        <f t="shared" si="15"/>
        <v>3049</v>
      </c>
      <c r="E178" s="171">
        <f t="shared" si="15"/>
        <v>13000</v>
      </c>
      <c r="F178" s="254">
        <f t="shared" si="15"/>
        <v>3087.5</v>
      </c>
      <c r="G178" s="92">
        <f t="shared" si="12"/>
        <v>23.75</v>
      </c>
    </row>
    <row r="179" spans="1:7" ht="13.5" customHeight="1" x14ac:dyDescent="0.2">
      <c r="B179" s="20">
        <v>32</v>
      </c>
      <c r="C179" s="32" t="s">
        <v>78</v>
      </c>
      <c r="D179" s="177">
        <f>SUM(D180,D181)</f>
        <v>3049</v>
      </c>
      <c r="E179" s="177">
        <f>SUM(E180,E181)</f>
        <v>13000</v>
      </c>
      <c r="F179" s="252">
        <f>SUM(F180,F181)</f>
        <v>3087.5</v>
      </c>
      <c r="G179" s="92">
        <f t="shared" si="12"/>
        <v>23.75</v>
      </c>
    </row>
    <row r="180" spans="1:7" ht="13.5" customHeight="1" x14ac:dyDescent="0.2">
      <c r="B180" s="21">
        <v>322</v>
      </c>
      <c r="C180" s="39" t="s">
        <v>208</v>
      </c>
      <c r="D180" s="223">
        <v>0</v>
      </c>
      <c r="E180" s="170">
        <v>0</v>
      </c>
      <c r="F180" s="253">
        <v>0</v>
      </c>
      <c r="G180" s="92" t="e">
        <f t="shared" si="12"/>
        <v>#DIV/0!</v>
      </c>
    </row>
    <row r="181" spans="1:7" ht="13.5" customHeight="1" x14ac:dyDescent="0.2">
      <c r="B181" s="23">
        <v>323</v>
      </c>
      <c r="C181" s="97" t="s">
        <v>253</v>
      </c>
      <c r="D181" s="223">
        <v>3049</v>
      </c>
      <c r="E181" s="170">
        <v>13000</v>
      </c>
      <c r="F181" s="253">
        <v>3087.5</v>
      </c>
      <c r="G181" s="92">
        <f t="shared" si="12"/>
        <v>23.75</v>
      </c>
    </row>
    <row r="182" spans="1:7" ht="13.5" customHeight="1" x14ac:dyDescent="0.2">
      <c r="A182" s="481" t="s">
        <v>266</v>
      </c>
      <c r="B182" s="481"/>
      <c r="C182" s="481"/>
      <c r="D182" s="181">
        <f t="shared" ref="D182:F185" si="16">D183</f>
        <v>1264.2</v>
      </c>
      <c r="E182" s="166">
        <f t="shared" si="16"/>
        <v>3000</v>
      </c>
      <c r="F182" s="249">
        <f t="shared" si="16"/>
        <v>1007.95</v>
      </c>
      <c r="G182" s="92">
        <f t="shared" si="12"/>
        <v>33.598333333333336</v>
      </c>
    </row>
    <row r="183" spans="1:7" ht="13.5" customHeight="1" x14ac:dyDescent="0.2">
      <c r="A183" s="482" t="s">
        <v>252</v>
      </c>
      <c r="B183" s="482"/>
      <c r="C183" s="482"/>
      <c r="D183" s="182">
        <f t="shared" si="16"/>
        <v>1264.2</v>
      </c>
      <c r="E183" s="167">
        <f>E185</f>
        <v>3000</v>
      </c>
      <c r="F183" s="250">
        <f t="shared" si="16"/>
        <v>1007.95</v>
      </c>
      <c r="G183" s="92">
        <f t="shared" si="12"/>
        <v>33.598333333333336</v>
      </c>
    </row>
    <row r="184" spans="1:7" ht="13.5" customHeight="1" x14ac:dyDescent="0.2">
      <c r="A184" s="477" t="s">
        <v>212</v>
      </c>
      <c r="B184" s="478"/>
      <c r="C184" s="478"/>
      <c r="D184" s="183">
        <f t="shared" si="16"/>
        <v>1264.2</v>
      </c>
      <c r="E184" s="168">
        <f t="shared" si="16"/>
        <v>3000</v>
      </c>
      <c r="F184" s="251">
        <f t="shared" si="16"/>
        <v>1007.95</v>
      </c>
      <c r="G184" s="92">
        <f t="shared" si="12"/>
        <v>33.598333333333336</v>
      </c>
    </row>
    <row r="185" spans="1:7" ht="13.5" customHeight="1" x14ac:dyDescent="0.2">
      <c r="A185" s="130"/>
      <c r="B185" s="129">
        <v>3</v>
      </c>
      <c r="C185" s="113" t="s">
        <v>77</v>
      </c>
      <c r="D185" s="184">
        <f t="shared" si="16"/>
        <v>1264.2</v>
      </c>
      <c r="E185" s="164">
        <f t="shared" si="16"/>
        <v>3000</v>
      </c>
      <c r="F185" s="247">
        <f t="shared" si="16"/>
        <v>1007.95</v>
      </c>
      <c r="G185" s="92">
        <f t="shared" si="12"/>
        <v>33.598333333333336</v>
      </c>
    </row>
    <row r="186" spans="1:7" ht="13.5" customHeight="1" x14ac:dyDescent="0.2">
      <c r="B186" s="93">
        <v>32</v>
      </c>
      <c r="C186" s="94" t="s">
        <v>78</v>
      </c>
      <c r="D186" s="177">
        <f>SUM(D187:D187)</f>
        <v>1264.2</v>
      </c>
      <c r="E186" s="169">
        <f>E187</f>
        <v>3000</v>
      </c>
      <c r="F186" s="252">
        <f>F187</f>
        <v>1007.95</v>
      </c>
      <c r="G186" s="92">
        <f t="shared" si="12"/>
        <v>33.598333333333336</v>
      </c>
    </row>
    <row r="187" spans="1:7" ht="13.5" customHeight="1" x14ac:dyDescent="0.2">
      <c r="B187" s="23">
        <v>323</v>
      </c>
      <c r="C187" s="98" t="s">
        <v>94</v>
      </c>
      <c r="D187" s="223">
        <v>1264.2</v>
      </c>
      <c r="E187" s="170">
        <v>3000</v>
      </c>
      <c r="F187" s="253">
        <v>1007.95</v>
      </c>
      <c r="G187" s="92">
        <f t="shared" si="12"/>
        <v>33.598333333333336</v>
      </c>
    </row>
    <row r="188" spans="1:7" ht="13.5" customHeight="1" x14ac:dyDescent="0.2">
      <c r="A188" s="481" t="s">
        <v>267</v>
      </c>
      <c r="B188" s="481"/>
      <c r="C188" s="481"/>
      <c r="D188" s="181">
        <f>D189</f>
        <v>1095</v>
      </c>
      <c r="E188" s="166">
        <f>E189</f>
        <v>4000</v>
      </c>
      <c r="F188" s="249">
        <f>F192</f>
        <v>1360</v>
      </c>
      <c r="G188" s="92">
        <f t="shared" si="12"/>
        <v>34</v>
      </c>
    </row>
    <row r="189" spans="1:7" ht="13.5" customHeight="1" x14ac:dyDescent="0.2">
      <c r="A189" s="482" t="s">
        <v>254</v>
      </c>
      <c r="B189" s="482"/>
      <c r="C189" s="482"/>
      <c r="D189" s="182">
        <f>D190</f>
        <v>1095</v>
      </c>
      <c r="E189" s="167">
        <f>E192</f>
        <v>4000</v>
      </c>
      <c r="F189" s="250">
        <f>F192</f>
        <v>1360</v>
      </c>
      <c r="G189" s="92">
        <f t="shared" si="12"/>
        <v>34</v>
      </c>
    </row>
    <row r="190" spans="1:7" ht="13.5" customHeight="1" x14ac:dyDescent="0.2">
      <c r="A190" s="478" t="s">
        <v>212</v>
      </c>
      <c r="B190" s="478"/>
      <c r="C190" s="478"/>
      <c r="D190" s="183">
        <f>D192</f>
        <v>1095</v>
      </c>
      <c r="E190" s="168">
        <v>3800</v>
      </c>
      <c r="F190" s="251">
        <v>1360</v>
      </c>
      <c r="G190" s="92">
        <f t="shared" si="12"/>
        <v>35.789473684210527</v>
      </c>
    </row>
    <row r="191" spans="1:7" ht="13.5" customHeight="1" x14ac:dyDescent="0.2">
      <c r="A191" s="418" t="s">
        <v>324</v>
      </c>
      <c r="B191" s="419"/>
      <c r="C191" s="419"/>
      <c r="D191" s="183">
        <v>0</v>
      </c>
      <c r="E191" s="168">
        <v>200</v>
      </c>
      <c r="F191" s="251">
        <v>0</v>
      </c>
      <c r="G191" s="92">
        <f t="shared" si="12"/>
        <v>0</v>
      </c>
    </row>
    <row r="192" spans="1:7" ht="13.5" customHeight="1" x14ac:dyDescent="0.2">
      <c r="B192" s="93">
        <v>3</v>
      </c>
      <c r="C192" s="94" t="s">
        <v>77</v>
      </c>
      <c r="D192" s="184">
        <f>D193</f>
        <v>1095</v>
      </c>
      <c r="E192" s="164">
        <f>E193</f>
        <v>4000</v>
      </c>
      <c r="F192" s="247">
        <f>F193</f>
        <v>1360</v>
      </c>
      <c r="G192" s="92">
        <f t="shared" si="12"/>
        <v>34</v>
      </c>
    </row>
    <row r="193" spans="1:11" ht="13.5" customHeight="1" x14ac:dyDescent="0.2">
      <c r="B193" s="20">
        <v>32</v>
      </c>
      <c r="C193" s="32" t="s">
        <v>78</v>
      </c>
      <c r="D193" s="227">
        <f>SUM(D194:D194)</f>
        <v>1095</v>
      </c>
      <c r="E193" s="186">
        <f>E194</f>
        <v>4000</v>
      </c>
      <c r="F193" s="269">
        <f>F194</f>
        <v>1360</v>
      </c>
      <c r="G193" s="92">
        <f t="shared" si="12"/>
        <v>34</v>
      </c>
    </row>
    <row r="194" spans="1:11" ht="13.5" customHeight="1" x14ac:dyDescent="0.2">
      <c r="A194" s="34"/>
      <c r="B194" s="23">
        <v>323</v>
      </c>
      <c r="C194" s="98" t="s">
        <v>94</v>
      </c>
      <c r="D194" s="228">
        <v>1095</v>
      </c>
      <c r="E194" s="187">
        <v>4000</v>
      </c>
      <c r="F194" s="270">
        <v>1360</v>
      </c>
      <c r="G194" s="92">
        <f t="shared" si="12"/>
        <v>34</v>
      </c>
    </row>
    <row r="195" spans="1:11" ht="26.25" customHeight="1" x14ac:dyDescent="0.2">
      <c r="A195" s="435" t="s">
        <v>242</v>
      </c>
      <c r="B195" s="436"/>
      <c r="C195" s="437"/>
      <c r="D195" s="188">
        <f>SUM(D196,D224,D209,D218)</f>
        <v>0</v>
      </c>
      <c r="E195" s="188">
        <f>SUM(E196,E209,E224,E218)</f>
        <v>641750</v>
      </c>
      <c r="F195" s="271">
        <f>SUM(F196,F209,F224,F218)</f>
        <v>0</v>
      </c>
      <c r="G195" s="92">
        <f t="shared" si="12"/>
        <v>0</v>
      </c>
      <c r="H195" s="27"/>
    </row>
    <row r="196" spans="1:11" ht="18.75" customHeight="1" x14ac:dyDescent="0.2">
      <c r="A196" s="381" t="s">
        <v>255</v>
      </c>
      <c r="B196" s="382"/>
      <c r="C196" s="383"/>
      <c r="D196" s="166">
        <f>D197</f>
        <v>0</v>
      </c>
      <c r="E196" s="166">
        <f>E197</f>
        <v>90000</v>
      </c>
      <c r="F196" s="259">
        <f>F197</f>
        <v>0</v>
      </c>
      <c r="G196" s="92">
        <f t="shared" si="12"/>
        <v>0</v>
      </c>
      <c r="H196" s="158"/>
    </row>
    <row r="197" spans="1:11" ht="13.5" customHeight="1" x14ac:dyDescent="0.2">
      <c r="A197" s="384" t="s">
        <v>112</v>
      </c>
      <c r="B197" s="385"/>
      <c r="C197" s="386"/>
      <c r="D197" s="229">
        <f>D204</f>
        <v>0</v>
      </c>
      <c r="E197" s="175">
        <f>E204</f>
        <v>90000</v>
      </c>
      <c r="F197" s="260">
        <f>F204</f>
        <v>0</v>
      </c>
      <c r="G197" s="92">
        <f t="shared" si="12"/>
        <v>0</v>
      </c>
      <c r="H197" s="27"/>
    </row>
    <row r="198" spans="1:11" ht="13.5" customHeight="1" x14ac:dyDescent="0.2">
      <c r="A198" s="438" t="s">
        <v>274</v>
      </c>
      <c r="B198" s="439"/>
      <c r="C198" s="440"/>
      <c r="D198" s="222">
        <v>0</v>
      </c>
      <c r="E198" s="168">
        <v>18000</v>
      </c>
      <c r="F198" s="251">
        <v>0</v>
      </c>
      <c r="G198" s="92">
        <f t="shared" si="12"/>
        <v>0</v>
      </c>
      <c r="H198" s="27"/>
      <c r="I198" s="34"/>
    </row>
    <row r="199" spans="1:11" ht="13.5" customHeight="1" x14ac:dyDescent="0.2">
      <c r="A199" s="407" t="s">
        <v>273</v>
      </c>
      <c r="B199" s="408"/>
      <c r="C199" s="409"/>
      <c r="D199" s="230">
        <v>0</v>
      </c>
      <c r="E199" s="168">
        <v>0</v>
      </c>
      <c r="F199" s="251">
        <v>0</v>
      </c>
      <c r="G199" s="92" t="e">
        <f t="shared" si="12"/>
        <v>#DIV/0!</v>
      </c>
      <c r="H199" s="27"/>
    </row>
    <row r="200" spans="1:11" ht="13.5" customHeight="1" x14ac:dyDescent="0.2">
      <c r="A200" s="530" t="s">
        <v>323</v>
      </c>
      <c r="B200" s="531"/>
      <c r="C200" s="532"/>
      <c r="D200" s="231">
        <v>0</v>
      </c>
      <c r="E200" s="168">
        <v>0</v>
      </c>
      <c r="F200" s="251">
        <v>0</v>
      </c>
      <c r="G200" s="92" t="e">
        <f t="shared" ref="G200:G263" si="17">F200/E200*100</f>
        <v>#DIV/0!</v>
      </c>
      <c r="H200" s="27"/>
    </row>
    <row r="201" spans="1:11" ht="13.5" customHeight="1" x14ac:dyDescent="0.2">
      <c r="A201" s="387" t="s">
        <v>212</v>
      </c>
      <c r="B201" s="388"/>
      <c r="C201" s="389"/>
      <c r="D201" s="231">
        <v>0</v>
      </c>
      <c r="E201" s="168">
        <v>36000</v>
      </c>
      <c r="F201" s="251">
        <v>0</v>
      </c>
      <c r="G201" s="92">
        <f t="shared" si="17"/>
        <v>0</v>
      </c>
      <c r="H201" s="27"/>
    </row>
    <row r="202" spans="1:11" ht="13.5" customHeight="1" x14ac:dyDescent="0.2">
      <c r="A202" s="410" t="s">
        <v>258</v>
      </c>
      <c r="B202" s="411"/>
      <c r="C202" s="412"/>
      <c r="D202" s="231">
        <v>0</v>
      </c>
      <c r="E202" s="168">
        <v>36000</v>
      </c>
      <c r="F202" s="251">
        <v>0</v>
      </c>
      <c r="G202" s="92">
        <f t="shared" si="17"/>
        <v>0</v>
      </c>
      <c r="H202" s="27"/>
    </row>
    <row r="203" spans="1:11" ht="13.5" customHeight="1" x14ac:dyDescent="0.2">
      <c r="A203" s="473" t="s">
        <v>233</v>
      </c>
      <c r="B203" s="474"/>
      <c r="C203" s="475"/>
      <c r="D203" s="231">
        <v>0</v>
      </c>
      <c r="E203" s="168">
        <v>0</v>
      </c>
      <c r="F203" s="251">
        <v>0</v>
      </c>
      <c r="G203" s="92" t="e">
        <f t="shared" si="17"/>
        <v>#DIV/0!</v>
      </c>
      <c r="H203" s="27"/>
    </row>
    <row r="204" spans="1:11" ht="13.5" customHeight="1" x14ac:dyDescent="0.2">
      <c r="B204" s="95">
        <v>4</v>
      </c>
      <c r="C204" s="94" t="s">
        <v>104</v>
      </c>
      <c r="D204" s="202">
        <f>D205</f>
        <v>0</v>
      </c>
      <c r="E204" s="164">
        <f>E205</f>
        <v>90000</v>
      </c>
      <c r="F204" s="254">
        <f>F205</f>
        <v>0</v>
      </c>
      <c r="G204" s="92">
        <f t="shared" si="17"/>
        <v>0</v>
      </c>
      <c r="H204" s="105"/>
      <c r="I204" s="116"/>
    </row>
    <row r="205" spans="1:11" ht="13.5" customHeight="1" x14ac:dyDescent="0.2">
      <c r="B205" s="61">
        <v>42</v>
      </c>
      <c r="C205" s="32" t="s">
        <v>105</v>
      </c>
      <c r="D205" s="202">
        <f>SUM(D206,D207,D208)</f>
        <v>0</v>
      </c>
      <c r="E205" s="164">
        <f>SUM(E206,E207,E208)</f>
        <v>90000</v>
      </c>
      <c r="F205" s="254">
        <f>SUM(F206,F207,F208)</f>
        <v>0</v>
      </c>
      <c r="G205" s="92">
        <f t="shared" si="17"/>
        <v>0</v>
      </c>
      <c r="H205" s="105"/>
      <c r="I205" s="470"/>
      <c r="J205" s="470"/>
      <c r="K205" s="470"/>
    </row>
    <row r="206" spans="1:11" ht="13.5" customHeight="1" x14ac:dyDescent="0.2">
      <c r="B206" s="62">
        <v>421</v>
      </c>
      <c r="C206" s="35" t="s">
        <v>111</v>
      </c>
      <c r="D206" s="204">
        <v>0</v>
      </c>
      <c r="E206" s="189">
        <v>87500</v>
      </c>
      <c r="F206" s="253">
        <v>0</v>
      </c>
      <c r="G206" s="92">
        <f t="shared" si="17"/>
        <v>0</v>
      </c>
      <c r="H206" s="105"/>
      <c r="I206" s="470"/>
      <c r="J206" s="470"/>
      <c r="K206" s="470"/>
    </row>
    <row r="207" spans="1:11" ht="13.5" customHeight="1" x14ac:dyDescent="0.2">
      <c r="B207" s="62">
        <v>426</v>
      </c>
      <c r="C207" s="35" t="s">
        <v>117</v>
      </c>
      <c r="D207" s="204">
        <v>0</v>
      </c>
      <c r="E207" s="189">
        <v>2500</v>
      </c>
      <c r="F207" s="272">
        <v>0</v>
      </c>
      <c r="G207" s="92">
        <f t="shared" si="17"/>
        <v>0</v>
      </c>
      <c r="H207" s="105"/>
      <c r="I207" s="470"/>
      <c r="J207" s="470"/>
      <c r="K207" s="470"/>
    </row>
    <row r="208" spans="1:11" ht="13.5" customHeight="1" x14ac:dyDescent="0.2">
      <c r="B208" s="128">
        <v>422</v>
      </c>
      <c r="C208" s="127" t="s">
        <v>237</v>
      </c>
      <c r="D208" s="204">
        <v>0</v>
      </c>
      <c r="E208" s="189">
        <v>0</v>
      </c>
      <c r="F208" s="272">
        <v>0</v>
      </c>
      <c r="G208" s="92" t="e">
        <f t="shared" si="17"/>
        <v>#DIV/0!</v>
      </c>
      <c r="H208" s="105"/>
      <c r="I208" s="470"/>
      <c r="J208" s="470"/>
      <c r="K208" s="470"/>
    </row>
    <row r="209" spans="1:11" ht="21" customHeight="1" x14ac:dyDescent="0.2">
      <c r="A209" s="381" t="s">
        <v>188</v>
      </c>
      <c r="B209" s="382"/>
      <c r="C209" s="383"/>
      <c r="D209" s="166">
        <f>D210</f>
        <v>0</v>
      </c>
      <c r="E209" s="166">
        <f>E210</f>
        <v>3500</v>
      </c>
      <c r="F209" s="259">
        <f>F210</f>
        <v>0</v>
      </c>
      <c r="G209" s="92">
        <f t="shared" si="17"/>
        <v>0</v>
      </c>
      <c r="I209" s="470"/>
      <c r="J209" s="470"/>
      <c r="K209" s="470"/>
    </row>
    <row r="210" spans="1:11" ht="13.5" customHeight="1" x14ac:dyDescent="0.2">
      <c r="A210" s="384" t="s">
        <v>112</v>
      </c>
      <c r="B210" s="385"/>
      <c r="C210" s="386"/>
      <c r="D210" s="182">
        <f>D214</f>
        <v>0</v>
      </c>
      <c r="E210" s="167">
        <f>E214</f>
        <v>3500</v>
      </c>
      <c r="F210" s="250">
        <f>F214</f>
        <v>0</v>
      </c>
      <c r="G210" s="92">
        <f t="shared" si="17"/>
        <v>0</v>
      </c>
    </row>
    <row r="211" spans="1:11" ht="13.5" customHeight="1" x14ac:dyDescent="0.2">
      <c r="A211" s="387" t="s">
        <v>212</v>
      </c>
      <c r="B211" s="388"/>
      <c r="C211" s="389"/>
      <c r="D211" s="183">
        <v>0</v>
      </c>
      <c r="E211" s="168">
        <v>3500</v>
      </c>
      <c r="F211" s="251">
        <v>0</v>
      </c>
      <c r="G211" s="92">
        <f t="shared" si="17"/>
        <v>0</v>
      </c>
    </row>
    <row r="212" spans="1:11" ht="13.5" customHeight="1" x14ac:dyDescent="0.2">
      <c r="A212" s="473" t="s">
        <v>233</v>
      </c>
      <c r="B212" s="474"/>
      <c r="C212" s="475"/>
      <c r="D212" s="183">
        <v>0</v>
      </c>
      <c r="E212" s="168">
        <v>0</v>
      </c>
      <c r="F212" s="251">
        <f>F214</f>
        <v>0</v>
      </c>
      <c r="G212" s="92" t="e">
        <f t="shared" si="17"/>
        <v>#DIV/0!</v>
      </c>
    </row>
    <row r="213" spans="1:11" ht="13.5" customHeight="1" x14ac:dyDescent="0.2">
      <c r="A213" s="397" t="s">
        <v>261</v>
      </c>
      <c r="B213" s="398"/>
      <c r="C213" s="399"/>
      <c r="D213" s="183">
        <v>0</v>
      </c>
      <c r="E213" s="168">
        <v>0</v>
      </c>
      <c r="F213" s="251">
        <v>0</v>
      </c>
      <c r="G213" s="92" t="e">
        <f t="shared" si="17"/>
        <v>#DIV/0!</v>
      </c>
    </row>
    <row r="214" spans="1:11" ht="12.75" customHeight="1" x14ac:dyDescent="0.2">
      <c r="B214" s="95">
        <v>4</v>
      </c>
      <c r="C214" s="119" t="s">
        <v>279</v>
      </c>
      <c r="D214" s="184">
        <f>D215</f>
        <v>0</v>
      </c>
      <c r="E214" s="164">
        <f>E215</f>
        <v>3500</v>
      </c>
      <c r="F214" s="247">
        <f>F215</f>
        <v>0</v>
      </c>
      <c r="G214" s="92">
        <f t="shared" si="17"/>
        <v>0</v>
      </c>
    </row>
    <row r="215" spans="1:11" ht="13.5" customHeight="1" x14ac:dyDescent="0.2">
      <c r="B215" s="61">
        <v>42</v>
      </c>
      <c r="C215" s="120" t="s">
        <v>281</v>
      </c>
      <c r="D215" s="177">
        <f>SUM(D216:D217)</f>
        <v>0</v>
      </c>
      <c r="E215" s="169">
        <f>SUM(E216,E217)</f>
        <v>3500</v>
      </c>
      <c r="F215" s="252">
        <f>SUM(F216:F217)</f>
        <v>0</v>
      </c>
      <c r="G215" s="92">
        <f t="shared" si="17"/>
        <v>0</v>
      </c>
      <c r="I215" s="105"/>
    </row>
    <row r="216" spans="1:11" ht="13.5" customHeight="1" x14ac:dyDescent="0.2">
      <c r="B216" s="62">
        <v>421</v>
      </c>
      <c r="C216" s="35" t="s">
        <v>111</v>
      </c>
      <c r="D216" s="204">
        <v>0</v>
      </c>
      <c r="E216" s="190">
        <v>1000</v>
      </c>
      <c r="F216" s="253">
        <v>0</v>
      </c>
      <c r="G216" s="92">
        <f t="shared" si="17"/>
        <v>0</v>
      </c>
    </row>
    <row r="217" spans="1:11" ht="13.5" customHeight="1" x14ac:dyDescent="0.2">
      <c r="B217" s="96">
        <v>422</v>
      </c>
      <c r="C217" s="97" t="s">
        <v>199</v>
      </c>
      <c r="D217" s="204">
        <v>0</v>
      </c>
      <c r="E217" s="170">
        <v>2500</v>
      </c>
      <c r="F217" s="253">
        <v>0</v>
      </c>
      <c r="G217" s="92">
        <f t="shared" si="17"/>
        <v>0</v>
      </c>
    </row>
    <row r="218" spans="1:11" ht="13.5" customHeight="1" x14ac:dyDescent="0.2">
      <c r="A218" s="544" t="s">
        <v>278</v>
      </c>
      <c r="B218" s="545"/>
      <c r="C218" s="546"/>
      <c r="D218" s="166">
        <f>D219</f>
        <v>0</v>
      </c>
      <c r="E218" s="166">
        <f>E219</f>
        <v>0</v>
      </c>
      <c r="F218" s="259">
        <f>F219</f>
        <v>0</v>
      </c>
      <c r="G218" s="92" t="e">
        <f t="shared" si="17"/>
        <v>#DIV/0!</v>
      </c>
    </row>
    <row r="219" spans="1:11" ht="13.5" customHeight="1" x14ac:dyDescent="0.2">
      <c r="A219" s="384" t="s">
        <v>112</v>
      </c>
      <c r="B219" s="385"/>
      <c r="C219" s="386"/>
      <c r="D219" s="182">
        <f>D221</f>
        <v>0</v>
      </c>
      <c r="E219" s="167">
        <f>E221</f>
        <v>0</v>
      </c>
      <c r="F219" s="250">
        <f>F222</f>
        <v>0</v>
      </c>
      <c r="G219" s="92" t="e">
        <f t="shared" si="17"/>
        <v>#DIV/0!</v>
      </c>
    </row>
    <row r="220" spans="1:11" ht="13.5" customHeight="1" x14ac:dyDescent="0.2">
      <c r="A220" s="410" t="s">
        <v>258</v>
      </c>
      <c r="B220" s="411"/>
      <c r="C220" s="412"/>
      <c r="D220" s="183">
        <v>0</v>
      </c>
      <c r="E220" s="168">
        <v>0</v>
      </c>
      <c r="F220" s="251">
        <v>0</v>
      </c>
      <c r="G220" s="92" t="e">
        <f t="shared" si="17"/>
        <v>#DIV/0!</v>
      </c>
    </row>
    <row r="221" spans="1:11" ht="13.5" customHeight="1" x14ac:dyDescent="0.2">
      <c r="B221" s="95">
        <v>4</v>
      </c>
      <c r="C221" s="100" t="s">
        <v>136</v>
      </c>
      <c r="D221" s="291">
        <f>D222</f>
        <v>0</v>
      </c>
      <c r="E221" s="171">
        <f t="shared" ref="E221:F222" si="18">E222</f>
        <v>0</v>
      </c>
      <c r="F221" s="264">
        <f t="shared" si="18"/>
        <v>0</v>
      </c>
      <c r="G221" s="92" t="e">
        <f t="shared" si="17"/>
        <v>#DIV/0!</v>
      </c>
    </row>
    <row r="222" spans="1:11" ht="13.5" customHeight="1" x14ac:dyDescent="0.2">
      <c r="B222" s="61">
        <v>42</v>
      </c>
      <c r="C222" s="293" t="s">
        <v>280</v>
      </c>
      <c r="D222" s="218">
        <f>D223</f>
        <v>0</v>
      </c>
      <c r="E222" s="171">
        <f t="shared" si="18"/>
        <v>0</v>
      </c>
      <c r="F222" s="264">
        <f t="shared" si="18"/>
        <v>0</v>
      </c>
      <c r="G222" s="92" t="e">
        <f t="shared" si="17"/>
        <v>#DIV/0!</v>
      </c>
    </row>
    <row r="223" spans="1:11" ht="13.5" customHeight="1" x14ac:dyDescent="0.2">
      <c r="B223" s="62">
        <v>421</v>
      </c>
      <c r="C223" s="294" t="s">
        <v>111</v>
      </c>
      <c r="D223" s="219">
        <v>0</v>
      </c>
      <c r="E223" s="170">
        <v>0</v>
      </c>
      <c r="F223" s="253">
        <v>0</v>
      </c>
      <c r="G223" s="92" t="e">
        <f t="shared" si="17"/>
        <v>#DIV/0!</v>
      </c>
    </row>
    <row r="224" spans="1:11" ht="13.5" customHeight="1" x14ac:dyDescent="0.2">
      <c r="A224" s="400" t="s">
        <v>236</v>
      </c>
      <c r="B224" s="401"/>
      <c r="C224" s="402"/>
      <c r="D224" s="181">
        <f>D225</f>
        <v>0</v>
      </c>
      <c r="E224" s="166">
        <f>E225</f>
        <v>548250</v>
      </c>
      <c r="F224" s="249">
        <f>F225</f>
        <v>0</v>
      </c>
      <c r="G224" s="92">
        <f t="shared" si="17"/>
        <v>0</v>
      </c>
    </row>
    <row r="225" spans="1:10" ht="13.5" customHeight="1" x14ac:dyDescent="0.2">
      <c r="A225" s="384" t="s">
        <v>112</v>
      </c>
      <c r="B225" s="385"/>
      <c r="C225" s="386"/>
      <c r="D225" s="182">
        <f>SUM(D232,D235)</f>
        <v>0</v>
      </c>
      <c r="E225" s="167">
        <f>SUM(E232,E235)</f>
        <v>548250</v>
      </c>
      <c r="F225" s="250">
        <f>SUM(F235+F233)</f>
        <v>0</v>
      </c>
      <c r="G225" s="92">
        <f t="shared" si="17"/>
        <v>0</v>
      </c>
    </row>
    <row r="226" spans="1:10" ht="13.5" customHeight="1" x14ac:dyDescent="0.2">
      <c r="A226" s="472" t="s">
        <v>212</v>
      </c>
      <c r="B226" s="536"/>
      <c r="C226" s="537"/>
      <c r="D226" s="183">
        <v>0</v>
      </c>
      <c r="E226" s="168">
        <v>7350</v>
      </c>
      <c r="F226" s="251">
        <v>0</v>
      </c>
      <c r="G226" s="92">
        <f t="shared" si="17"/>
        <v>0</v>
      </c>
    </row>
    <row r="227" spans="1:10" ht="13.5" customHeight="1" x14ac:dyDescent="0.2">
      <c r="A227" s="438" t="s">
        <v>274</v>
      </c>
      <c r="B227" s="439"/>
      <c r="C227" s="440"/>
      <c r="D227" s="222">
        <v>0</v>
      </c>
      <c r="E227" s="168">
        <v>200000</v>
      </c>
      <c r="F227" s="251">
        <v>0</v>
      </c>
      <c r="G227" s="92">
        <f t="shared" si="17"/>
        <v>0</v>
      </c>
      <c r="I227" s="471"/>
      <c r="J227" s="471"/>
    </row>
    <row r="228" spans="1:10" ht="13.5" customHeight="1" x14ac:dyDescent="0.2">
      <c r="A228" s="391" t="s">
        <v>221</v>
      </c>
      <c r="B228" s="392"/>
      <c r="C228" s="393"/>
      <c r="D228" s="231">
        <v>0</v>
      </c>
      <c r="E228" s="168">
        <v>140000</v>
      </c>
      <c r="F228" s="251">
        <v>0</v>
      </c>
      <c r="G228" s="92">
        <f t="shared" si="17"/>
        <v>0</v>
      </c>
    </row>
    <row r="229" spans="1:10" ht="13.5" customHeight="1" x14ac:dyDescent="0.2">
      <c r="A229" s="391" t="s">
        <v>220</v>
      </c>
      <c r="B229" s="392"/>
      <c r="C229" s="393"/>
      <c r="D229" s="231">
        <v>0</v>
      </c>
      <c r="E229" s="168">
        <v>400</v>
      </c>
      <c r="F229" s="251">
        <v>0</v>
      </c>
      <c r="G229" s="92">
        <f t="shared" si="17"/>
        <v>0</v>
      </c>
    </row>
    <row r="230" spans="1:10" ht="13.5" customHeight="1" x14ac:dyDescent="0.2">
      <c r="A230" s="391" t="s">
        <v>232</v>
      </c>
      <c r="B230" s="392"/>
      <c r="C230" s="393"/>
      <c r="D230" s="183">
        <v>0</v>
      </c>
      <c r="E230" s="168">
        <v>500</v>
      </c>
      <c r="F230" s="251">
        <v>0</v>
      </c>
      <c r="G230" s="92">
        <f t="shared" si="17"/>
        <v>0</v>
      </c>
    </row>
    <row r="231" spans="1:10" ht="13.5" customHeight="1" x14ac:dyDescent="0.2">
      <c r="A231" s="420" t="s">
        <v>258</v>
      </c>
      <c r="B231" s="421"/>
      <c r="C231" s="422"/>
      <c r="D231" s="183">
        <v>0</v>
      </c>
      <c r="E231" s="168">
        <v>200000</v>
      </c>
      <c r="F231" s="251">
        <v>0</v>
      </c>
      <c r="G231" s="92">
        <f t="shared" si="17"/>
        <v>0</v>
      </c>
    </row>
    <row r="232" spans="1:10" ht="13.5" customHeight="1" x14ac:dyDescent="0.2">
      <c r="A232" s="82"/>
      <c r="B232" s="93">
        <v>3</v>
      </c>
      <c r="C232" s="94" t="s">
        <v>77</v>
      </c>
      <c r="D232" s="184">
        <f>D233</f>
        <v>0</v>
      </c>
      <c r="E232" s="164">
        <f t="shared" ref="E232:F233" si="19">E233</f>
        <v>8000</v>
      </c>
      <c r="F232" s="247">
        <f t="shared" si="19"/>
        <v>0</v>
      </c>
      <c r="G232" s="92">
        <f t="shared" si="17"/>
        <v>0</v>
      </c>
    </row>
    <row r="233" spans="1:10" ht="13.5" customHeight="1" x14ac:dyDescent="0.2">
      <c r="A233" s="82"/>
      <c r="B233" s="20">
        <v>32</v>
      </c>
      <c r="C233" s="32" t="s">
        <v>78</v>
      </c>
      <c r="D233" s="184">
        <f>D234</f>
        <v>0</v>
      </c>
      <c r="E233" s="164">
        <f t="shared" si="19"/>
        <v>8000</v>
      </c>
      <c r="F233" s="247">
        <f t="shared" si="19"/>
        <v>0</v>
      </c>
      <c r="G233" s="92">
        <f t="shared" si="17"/>
        <v>0</v>
      </c>
    </row>
    <row r="234" spans="1:10" ht="13.5" customHeight="1" x14ac:dyDescent="0.2">
      <c r="A234" s="82"/>
      <c r="B234" s="21">
        <v>323</v>
      </c>
      <c r="C234" s="39" t="s">
        <v>259</v>
      </c>
      <c r="D234" s="226">
        <v>0</v>
      </c>
      <c r="E234" s="189">
        <v>8000</v>
      </c>
      <c r="F234" s="265">
        <v>0</v>
      </c>
      <c r="G234" s="92">
        <f t="shared" si="17"/>
        <v>0</v>
      </c>
      <c r="I234" s="557"/>
    </row>
    <row r="235" spans="1:10" ht="13.5" customHeight="1" x14ac:dyDescent="0.2">
      <c r="B235" s="63">
        <v>4</v>
      </c>
      <c r="C235" s="38" t="s">
        <v>198</v>
      </c>
      <c r="D235" s="171">
        <f>D236</f>
        <v>0</v>
      </c>
      <c r="E235" s="171">
        <f>E236</f>
        <v>540250</v>
      </c>
      <c r="F235" s="264">
        <f>F236</f>
        <v>0</v>
      </c>
      <c r="G235" s="92">
        <f t="shared" si="17"/>
        <v>0</v>
      </c>
      <c r="I235" s="557"/>
    </row>
    <row r="236" spans="1:10" ht="13.5" customHeight="1" x14ac:dyDescent="0.2">
      <c r="B236" s="63">
        <v>42</v>
      </c>
      <c r="C236" s="32" t="s">
        <v>105</v>
      </c>
      <c r="D236" s="171">
        <f>SUM(D237,D238)</f>
        <v>0</v>
      </c>
      <c r="E236" s="171">
        <f>SUM(E237,E238)</f>
        <v>540250</v>
      </c>
      <c r="F236" s="264">
        <f>SUM(F237,F238)</f>
        <v>0</v>
      </c>
      <c r="G236" s="92">
        <f t="shared" si="17"/>
        <v>0</v>
      </c>
      <c r="I236" s="557"/>
    </row>
    <row r="237" spans="1:10" ht="13.5" customHeight="1" x14ac:dyDescent="0.2">
      <c r="B237" s="68">
        <v>421</v>
      </c>
      <c r="C237" s="35" t="s">
        <v>111</v>
      </c>
      <c r="D237" s="223">
        <v>0</v>
      </c>
      <c r="E237" s="178">
        <v>540250</v>
      </c>
      <c r="F237" s="253">
        <v>0</v>
      </c>
      <c r="G237" s="92">
        <f t="shared" si="17"/>
        <v>0</v>
      </c>
      <c r="I237" s="557"/>
    </row>
    <row r="238" spans="1:10" ht="13.5" customHeight="1" x14ac:dyDescent="0.2">
      <c r="B238" s="104">
        <v>426</v>
      </c>
      <c r="C238" s="98" t="s">
        <v>117</v>
      </c>
      <c r="D238" s="223">
        <v>0</v>
      </c>
      <c r="E238" s="170">
        <v>0</v>
      </c>
      <c r="F238" s="253">
        <v>0</v>
      </c>
      <c r="G238" s="92" t="e">
        <f t="shared" si="17"/>
        <v>#DIV/0!</v>
      </c>
      <c r="I238" s="557"/>
    </row>
    <row r="239" spans="1:10" ht="21.6" customHeight="1" x14ac:dyDescent="0.2">
      <c r="A239" s="443" t="s">
        <v>118</v>
      </c>
      <c r="B239" s="444"/>
      <c r="C239" s="445"/>
      <c r="D239" s="165">
        <f>SUM(D240,D254)</f>
        <v>0</v>
      </c>
      <c r="E239" s="165">
        <f>SUM(E240,E254)</f>
        <v>229500</v>
      </c>
      <c r="F239" s="248">
        <f>SUM(F254,F240)</f>
        <v>641.25</v>
      </c>
      <c r="G239" s="92">
        <f t="shared" si="17"/>
        <v>0.27941176470588236</v>
      </c>
      <c r="H239" s="27"/>
    </row>
    <row r="240" spans="1:10" ht="13.5" customHeight="1" x14ac:dyDescent="0.2">
      <c r="A240" s="403" t="s">
        <v>119</v>
      </c>
      <c r="B240" s="404"/>
      <c r="C240" s="405"/>
      <c r="D240" s="232">
        <f>D241</f>
        <v>0</v>
      </c>
      <c r="E240" s="191">
        <f>E241</f>
        <v>222500</v>
      </c>
      <c r="F240" s="273">
        <f>F241</f>
        <v>0</v>
      </c>
      <c r="G240" s="92">
        <f t="shared" si="17"/>
        <v>0</v>
      </c>
      <c r="H240" s="27"/>
    </row>
    <row r="241" spans="1:12" ht="13.5" customHeight="1" x14ac:dyDescent="0.2">
      <c r="A241" s="424" t="s">
        <v>112</v>
      </c>
      <c r="B241" s="425"/>
      <c r="C241" s="426"/>
      <c r="D241" s="182">
        <f>D247</f>
        <v>0</v>
      </c>
      <c r="E241" s="167">
        <f>SUM(E247,E250)</f>
        <v>222500</v>
      </c>
      <c r="F241" s="250">
        <f>F247</f>
        <v>0</v>
      </c>
      <c r="G241" s="92">
        <f t="shared" si="17"/>
        <v>0</v>
      </c>
      <c r="H241" s="27"/>
    </row>
    <row r="242" spans="1:12" ht="13.5" customHeight="1" x14ac:dyDescent="0.2">
      <c r="A242" s="407" t="s">
        <v>299</v>
      </c>
      <c r="B242" s="408"/>
      <c r="C242" s="409"/>
      <c r="D242" s="222">
        <v>0</v>
      </c>
      <c r="E242" s="168">
        <v>1000</v>
      </c>
      <c r="F242" s="251">
        <v>0</v>
      </c>
      <c r="G242" s="92">
        <f t="shared" si="17"/>
        <v>0</v>
      </c>
      <c r="H242" s="27"/>
      <c r="I242" s="34"/>
      <c r="K242" s="53"/>
      <c r="L242" s="53"/>
    </row>
    <row r="243" spans="1:12" ht="13.5" customHeight="1" x14ac:dyDescent="0.2">
      <c r="A243" s="407" t="s">
        <v>298</v>
      </c>
      <c r="B243" s="408"/>
      <c r="C243" s="409"/>
      <c r="D243" s="222">
        <v>0</v>
      </c>
      <c r="E243" s="168">
        <v>400</v>
      </c>
      <c r="F243" s="251">
        <v>0</v>
      </c>
      <c r="G243" s="92">
        <f t="shared" si="17"/>
        <v>0</v>
      </c>
      <c r="H243" s="27"/>
    </row>
    <row r="244" spans="1:12" ht="13.5" customHeight="1" x14ac:dyDescent="0.2">
      <c r="A244" s="397" t="s">
        <v>261</v>
      </c>
      <c r="B244" s="398"/>
      <c r="C244" s="399"/>
      <c r="D244" s="222">
        <v>0</v>
      </c>
      <c r="E244" s="168">
        <v>0</v>
      </c>
      <c r="F244" s="251">
        <v>0</v>
      </c>
      <c r="G244" s="92" t="e">
        <f t="shared" si="17"/>
        <v>#DIV/0!</v>
      </c>
      <c r="H244" s="27"/>
    </row>
    <row r="245" spans="1:12" ht="13.5" customHeight="1" x14ac:dyDescent="0.2">
      <c r="A245" s="416" t="s">
        <v>221</v>
      </c>
      <c r="B245" s="416"/>
      <c r="C245" s="459"/>
      <c r="D245" s="222">
        <v>0</v>
      </c>
      <c r="E245" s="168">
        <v>0</v>
      </c>
      <c r="F245" s="251">
        <v>0</v>
      </c>
      <c r="G245" s="92" t="e">
        <f t="shared" si="17"/>
        <v>#DIV/0!</v>
      </c>
      <c r="H245" s="27"/>
    </row>
    <row r="246" spans="1:12" ht="13.5" customHeight="1" x14ac:dyDescent="0.2">
      <c r="A246" s="420" t="s">
        <v>258</v>
      </c>
      <c r="B246" s="421"/>
      <c r="C246" s="422"/>
      <c r="D246" s="222">
        <v>0</v>
      </c>
      <c r="E246" s="168">
        <v>221100</v>
      </c>
      <c r="F246" s="251">
        <v>0</v>
      </c>
      <c r="G246" s="92">
        <f t="shared" si="17"/>
        <v>0</v>
      </c>
      <c r="H246" s="27"/>
      <c r="I246" s="105"/>
    </row>
    <row r="247" spans="1:12" ht="13.5" customHeight="1" x14ac:dyDescent="0.2">
      <c r="B247" s="93">
        <v>3</v>
      </c>
      <c r="C247" s="94" t="s">
        <v>77</v>
      </c>
      <c r="D247" s="202">
        <f>SUM(D248)</f>
        <v>0</v>
      </c>
      <c r="E247" s="171">
        <f>E248</f>
        <v>2500</v>
      </c>
      <c r="F247" s="254">
        <f>F251</f>
        <v>0</v>
      </c>
      <c r="G247" s="92">
        <f t="shared" si="17"/>
        <v>0</v>
      </c>
      <c r="H247" s="27"/>
    </row>
    <row r="248" spans="1:12" ht="13.5" customHeight="1" x14ac:dyDescent="0.2">
      <c r="B248" s="20">
        <v>32</v>
      </c>
      <c r="C248" s="32" t="s">
        <v>78</v>
      </c>
      <c r="D248" s="202">
        <v>0</v>
      </c>
      <c r="E248" s="171">
        <f>E249</f>
        <v>2500</v>
      </c>
      <c r="F248" s="254">
        <v>0</v>
      </c>
      <c r="G248" s="92">
        <f t="shared" si="17"/>
        <v>0</v>
      </c>
      <c r="H248" s="27"/>
    </row>
    <row r="249" spans="1:12" ht="13.5" customHeight="1" x14ac:dyDescent="0.2">
      <c r="B249" s="21">
        <v>323</v>
      </c>
      <c r="C249" s="35" t="s">
        <v>282</v>
      </c>
      <c r="D249" s="223">
        <v>0</v>
      </c>
      <c r="E249" s="170">
        <v>2500</v>
      </c>
      <c r="F249" s="253">
        <v>0</v>
      </c>
      <c r="G249" s="92">
        <f t="shared" si="17"/>
        <v>0</v>
      </c>
      <c r="H249" s="27"/>
    </row>
    <row r="250" spans="1:12" ht="13.5" customHeight="1" x14ac:dyDescent="0.2">
      <c r="B250" s="95">
        <v>4</v>
      </c>
      <c r="C250" s="94" t="s">
        <v>104</v>
      </c>
      <c r="D250" s="202">
        <f>D252</f>
        <v>0</v>
      </c>
      <c r="E250" s="171">
        <f>E251</f>
        <v>220000</v>
      </c>
      <c r="F250" s="254">
        <f>F252</f>
        <v>0</v>
      </c>
      <c r="G250" s="92">
        <f t="shared" si="17"/>
        <v>0</v>
      </c>
      <c r="H250" s="27"/>
    </row>
    <row r="251" spans="1:12" ht="13.5" customHeight="1" x14ac:dyDescent="0.2">
      <c r="B251" s="61">
        <v>42</v>
      </c>
      <c r="C251" s="32" t="s">
        <v>105</v>
      </c>
      <c r="D251" s="177">
        <f>SUM(D252:D252)</f>
        <v>0</v>
      </c>
      <c r="E251" s="169">
        <f>SUM(E252,E253)</f>
        <v>220000</v>
      </c>
      <c r="F251" s="252">
        <f>SUM(F252:F252)</f>
        <v>0</v>
      </c>
      <c r="G251" s="92">
        <f t="shared" si="17"/>
        <v>0</v>
      </c>
      <c r="H251" s="27"/>
    </row>
    <row r="252" spans="1:12" ht="13.5" customHeight="1" x14ac:dyDescent="0.2">
      <c r="B252" s="96">
        <v>421</v>
      </c>
      <c r="C252" s="98" t="s">
        <v>111</v>
      </c>
      <c r="D252" s="204">
        <v>0</v>
      </c>
      <c r="E252" s="190">
        <v>187500</v>
      </c>
      <c r="F252" s="253">
        <v>0</v>
      </c>
      <c r="G252" s="92">
        <f t="shared" si="17"/>
        <v>0</v>
      </c>
      <c r="H252" s="27"/>
      <c r="I252" s="554"/>
      <c r="J252" s="554"/>
      <c r="K252" s="554"/>
    </row>
    <row r="253" spans="1:12" ht="13.5" customHeight="1" x14ac:dyDescent="0.2">
      <c r="B253" s="123">
        <v>426</v>
      </c>
      <c r="C253" s="111" t="s">
        <v>194</v>
      </c>
      <c r="D253" s="204">
        <v>0</v>
      </c>
      <c r="E253" s="190">
        <v>32500</v>
      </c>
      <c r="F253" s="253">
        <v>0</v>
      </c>
      <c r="G253" s="92">
        <f t="shared" si="17"/>
        <v>0</v>
      </c>
      <c r="H253" s="27"/>
      <c r="I253" s="554"/>
      <c r="J253" s="554"/>
      <c r="K253" s="554"/>
    </row>
    <row r="254" spans="1:12" ht="13.5" customHeight="1" x14ac:dyDescent="0.2">
      <c r="A254" s="400" t="s">
        <v>120</v>
      </c>
      <c r="B254" s="401"/>
      <c r="C254" s="402"/>
      <c r="D254" s="181">
        <f>D255</f>
        <v>0</v>
      </c>
      <c r="E254" s="166">
        <f>E255</f>
        <v>7000</v>
      </c>
      <c r="F254" s="249">
        <f>F255</f>
        <v>641.25</v>
      </c>
      <c r="G254" s="92">
        <f t="shared" si="17"/>
        <v>9.1607142857142865</v>
      </c>
      <c r="H254" s="27"/>
      <c r="I254" s="554"/>
      <c r="J254" s="554"/>
      <c r="K254" s="554"/>
    </row>
    <row r="255" spans="1:12" ht="13.5" customHeight="1" x14ac:dyDescent="0.2">
      <c r="A255" s="384" t="s">
        <v>112</v>
      </c>
      <c r="B255" s="385"/>
      <c r="C255" s="386"/>
      <c r="D255" s="182">
        <f>SUM(D260,D265)</f>
        <v>0</v>
      </c>
      <c r="E255" s="167">
        <f>SUM(E260,E265)</f>
        <v>7000</v>
      </c>
      <c r="F255" s="250">
        <f>SUM(F260,F265)</f>
        <v>641.25</v>
      </c>
      <c r="G255" s="92">
        <f t="shared" si="17"/>
        <v>9.1607142857142865</v>
      </c>
      <c r="H255" s="27"/>
    </row>
    <row r="256" spans="1:12" ht="13.5" customHeight="1" x14ac:dyDescent="0.2">
      <c r="A256" s="438" t="s">
        <v>274</v>
      </c>
      <c r="B256" s="439"/>
      <c r="C256" s="440"/>
      <c r="D256" s="222">
        <v>0</v>
      </c>
      <c r="E256" s="168">
        <v>0</v>
      </c>
      <c r="F256" s="251">
        <v>0</v>
      </c>
      <c r="G256" s="92" t="e">
        <f t="shared" si="17"/>
        <v>#DIV/0!</v>
      </c>
      <c r="H256" s="27"/>
      <c r="I256" s="34"/>
      <c r="K256" s="53"/>
      <c r="L256" s="53"/>
    </row>
    <row r="257" spans="1:9" s="27" customFormat="1" ht="13.5" customHeight="1" x14ac:dyDescent="0.2">
      <c r="A257" s="472" t="s">
        <v>212</v>
      </c>
      <c r="B257" s="388"/>
      <c r="C257" s="389"/>
      <c r="D257" s="222">
        <v>0</v>
      </c>
      <c r="E257" s="168">
        <v>7000</v>
      </c>
      <c r="F257" s="251">
        <v>641.25</v>
      </c>
      <c r="G257" s="92">
        <f t="shared" si="17"/>
        <v>9.1607142857142865</v>
      </c>
      <c r="I257" s="46"/>
    </row>
    <row r="258" spans="1:9" s="27" customFormat="1" ht="13.5" customHeight="1" x14ac:dyDescent="0.2">
      <c r="A258" s="407" t="s">
        <v>273</v>
      </c>
      <c r="B258" s="408"/>
      <c r="C258" s="415"/>
      <c r="D258" s="222">
        <v>0</v>
      </c>
      <c r="E258" s="168">
        <v>0</v>
      </c>
      <c r="F258" s="251">
        <v>0</v>
      </c>
      <c r="G258" s="92" t="e">
        <f t="shared" si="17"/>
        <v>#DIV/0!</v>
      </c>
      <c r="I258" s="46"/>
    </row>
    <row r="259" spans="1:9" s="27" customFormat="1" ht="13.5" customHeight="1" x14ac:dyDescent="0.2">
      <c r="A259" s="416" t="s">
        <v>221</v>
      </c>
      <c r="B259" s="416"/>
      <c r="C259" s="459"/>
      <c r="D259" s="222">
        <v>0</v>
      </c>
      <c r="E259" s="168">
        <v>0</v>
      </c>
      <c r="F259" s="251">
        <v>0</v>
      </c>
      <c r="G259" s="92" t="e">
        <f t="shared" si="17"/>
        <v>#DIV/0!</v>
      </c>
      <c r="I259" s="73"/>
    </row>
    <row r="260" spans="1:9" s="27" customFormat="1" ht="13.5" customHeight="1" x14ac:dyDescent="0.2">
      <c r="B260" s="45">
        <v>3</v>
      </c>
      <c r="C260" s="38" t="s">
        <v>186</v>
      </c>
      <c r="D260" s="233">
        <f>SUM(D261,D263)</f>
        <v>0</v>
      </c>
      <c r="E260" s="192">
        <f>E263</f>
        <v>0</v>
      </c>
      <c r="F260" s="274">
        <f>F263</f>
        <v>641.25</v>
      </c>
      <c r="G260" s="92" t="e">
        <f t="shared" si="17"/>
        <v>#DIV/0!</v>
      </c>
    </row>
    <row r="261" spans="1:9" s="27" customFormat="1" ht="13.5" customHeight="1" x14ac:dyDescent="0.2">
      <c r="B261" s="20">
        <v>32</v>
      </c>
      <c r="C261" s="32" t="s">
        <v>78</v>
      </c>
      <c r="D261" s="234">
        <f>D262</f>
        <v>0</v>
      </c>
      <c r="E261" s="193">
        <v>0</v>
      </c>
      <c r="F261" s="275">
        <v>0</v>
      </c>
      <c r="G261" s="92" t="e">
        <f t="shared" si="17"/>
        <v>#DIV/0!</v>
      </c>
    </row>
    <row r="262" spans="1:9" s="27" customFormat="1" ht="13.5" customHeight="1" x14ac:dyDescent="0.2">
      <c r="B262" s="23">
        <v>323</v>
      </c>
      <c r="C262" s="97" t="s">
        <v>282</v>
      </c>
      <c r="D262" s="235">
        <v>0</v>
      </c>
      <c r="E262" s="194">
        <v>0</v>
      </c>
      <c r="F262" s="276">
        <v>0</v>
      </c>
      <c r="G262" s="92" t="e">
        <f t="shared" si="17"/>
        <v>#DIV/0!</v>
      </c>
    </row>
    <row r="263" spans="1:9" s="27" customFormat="1" ht="13.5" customHeight="1" x14ac:dyDescent="0.2">
      <c r="B263" s="45">
        <v>38</v>
      </c>
      <c r="C263" s="38" t="s">
        <v>185</v>
      </c>
      <c r="D263" s="236">
        <f>SUM(D264:D264)</f>
        <v>0</v>
      </c>
      <c r="E263" s="195">
        <f>E264</f>
        <v>0</v>
      </c>
      <c r="F263" s="277">
        <f>SUM(F264:F264)</f>
        <v>641.25</v>
      </c>
      <c r="G263" s="92" t="e">
        <f t="shared" si="17"/>
        <v>#DIV/0!</v>
      </c>
    </row>
    <row r="264" spans="1:9" s="27" customFormat="1" ht="13.5" customHeight="1" x14ac:dyDescent="0.2">
      <c r="B264" s="74">
        <v>386</v>
      </c>
      <c r="C264" s="44" t="s">
        <v>193</v>
      </c>
      <c r="D264" s="237">
        <v>0</v>
      </c>
      <c r="E264" s="189">
        <v>0</v>
      </c>
      <c r="F264" s="265">
        <v>641.25</v>
      </c>
      <c r="G264" s="92" t="e">
        <f t="shared" ref="G264:G327" si="20">F264/E264*100</f>
        <v>#DIV/0!</v>
      </c>
    </row>
    <row r="265" spans="1:9" ht="13.5" customHeight="1" x14ac:dyDescent="0.2">
      <c r="B265" s="61">
        <v>4</v>
      </c>
      <c r="C265" s="32" t="s">
        <v>104</v>
      </c>
      <c r="D265" s="202">
        <f>D266</f>
        <v>0</v>
      </c>
      <c r="E265" s="171">
        <f>E266</f>
        <v>7000</v>
      </c>
      <c r="F265" s="254">
        <f>F266</f>
        <v>0</v>
      </c>
      <c r="G265" s="92">
        <f t="shared" si="20"/>
        <v>0</v>
      </c>
      <c r="H265" s="27"/>
    </row>
    <row r="266" spans="1:9" ht="13.5" customHeight="1" x14ac:dyDescent="0.2">
      <c r="B266" s="61">
        <v>42</v>
      </c>
      <c r="C266" s="32" t="s">
        <v>105</v>
      </c>
      <c r="D266" s="177">
        <f>SUM(D267:D267)</f>
        <v>0</v>
      </c>
      <c r="E266" s="169">
        <f>SUM(E267:E267)</f>
        <v>7000</v>
      </c>
      <c r="F266" s="252">
        <f>SUM(F267:F267)</f>
        <v>0</v>
      </c>
      <c r="G266" s="92">
        <f t="shared" si="20"/>
        <v>0</v>
      </c>
      <c r="H266" s="27"/>
    </row>
    <row r="267" spans="1:9" ht="13.5" customHeight="1" x14ac:dyDescent="0.2">
      <c r="B267" s="96">
        <v>421</v>
      </c>
      <c r="C267" s="98" t="s">
        <v>111</v>
      </c>
      <c r="D267" s="204">
        <v>0</v>
      </c>
      <c r="E267" s="190">
        <v>7000</v>
      </c>
      <c r="F267" s="253">
        <v>0</v>
      </c>
      <c r="G267" s="92">
        <f t="shared" si="20"/>
        <v>0</v>
      </c>
      <c r="H267" s="27"/>
    </row>
    <row r="268" spans="1:9" ht="19.5" customHeight="1" x14ac:dyDescent="0.2">
      <c r="A268" s="435" t="s">
        <v>234</v>
      </c>
      <c r="B268" s="436"/>
      <c r="C268" s="437"/>
      <c r="D268" s="196">
        <f t="shared" ref="D268:E269" si="21">D269</f>
        <v>0</v>
      </c>
      <c r="E268" s="196">
        <f t="shared" si="21"/>
        <v>114500</v>
      </c>
      <c r="F268" s="278">
        <f>F269</f>
        <v>0</v>
      </c>
      <c r="G268" s="92">
        <f t="shared" si="20"/>
        <v>0</v>
      </c>
    </row>
    <row r="269" spans="1:9" ht="16.5" customHeight="1" x14ac:dyDescent="0.2">
      <c r="A269" s="460" t="s">
        <v>290</v>
      </c>
      <c r="B269" s="461"/>
      <c r="C269" s="462"/>
      <c r="D269" s="181">
        <f>SUM(D276,D279)</f>
        <v>0</v>
      </c>
      <c r="E269" s="181">
        <f t="shared" si="21"/>
        <v>114500</v>
      </c>
      <c r="F269" s="249">
        <f>SUM(F276+F279)</f>
        <v>0</v>
      </c>
      <c r="G269" s="92">
        <f t="shared" si="20"/>
        <v>0</v>
      </c>
    </row>
    <row r="270" spans="1:9" ht="13.5" customHeight="1" x14ac:dyDescent="0.2">
      <c r="A270" s="533" t="s">
        <v>187</v>
      </c>
      <c r="B270" s="534"/>
      <c r="C270" s="535"/>
      <c r="D270" s="182">
        <f>SUM(D276,D279)</f>
        <v>0</v>
      </c>
      <c r="E270" s="182">
        <f>SUM(E276,E279)</f>
        <v>114500</v>
      </c>
      <c r="F270" s="250">
        <f>SUM(F271,F272)</f>
        <v>0</v>
      </c>
      <c r="G270" s="92">
        <f t="shared" si="20"/>
        <v>0</v>
      </c>
    </row>
    <row r="271" spans="1:9" ht="14.1" customHeight="1" x14ac:dyDescent="0.2">
      <c r="A271" s="387" t="s">
        <v>214</v>
      </c>
      <c r="B271" s="388"/>
      <c r="C271" s="389"/>
      <c r="D271" s="183">
        <v>0</v>
      </c>
      <c r="E271" s="168">
        <v>4200</v>
      </c>
      <c r="F271" s="251">
        <v>0</v>
      </c>
      <c r="G271" s="92">
        <f t="shared" si="20"/>
        <v>0</v>
      </c>
    </row>
    <row r="272" spans="1:9" ht="14.1" customHeight="1" x14ac:dyDescent="0.2">
      <c r="A272" s="541" t="s">
        <v>287</v>
      </c>
      <c r="B272" s="474"/>
      <c r="C272" s="475"/>
      <c r="D272" s="183">
        <v>0</v>
      </c>
      <c r="E272" s="168">
        <v>88800</v>
      </c>
      <c r="F272" s="251">
        <v>0</v>
      </c>
      <c r="G272" s="92">
        <f t="shared" si="20"/>
        <v>0</v>
      </c>
    </row>
    <row r="273" spans="1:8" ht="14.1" customHeight="1" x14ac:dyDescent="0.2">
      <c r="A273" s="408" t="s">
        <v>288</v>
      </c>
      <c r="B273" s="408"/>
      <c r="C273" s="409"/>
      <c r="D273" s="183">
        <v>0</v>
      </c>
      <c r="E273" s="168">
        <v>4900</v>
      </c>
      <c r="F273" s="251">
        <v>0</v>
      </c>
      <c r="G273" s="92">
        <f t="shared" si="20"/>
        <v>0</v>
      </c>
    </row>
    <row r="274" spans="1:8" ht="14.1" customHeight="1" x14ac:dyDescent="0.2">
      <c r="A274" s="408" t="s">
        <v>289</v>
      </c>
      <c r="B274" s="408"/>
      <c r="C274" s="409"/>
      <c r="D274" s="183">
        <v>0</v>
      </c>
      <c r="E274" s="168">
        <v>13100</v>
      </c>
      <c r="F274" s="251">
        <v>0</v>
      </c>
      <c r="G274" s="92">
        <f t="shared" si="20"/>
        <v>0</v>
      </c>
    </row>
    <row r="275" spans="1:8" ht="14.1" customHeight="1" x14ac:dyDescent="0.2">
      <c r="A275" s="416" t="s">
        <v>258</v>
      </c>
      <c r="B275" s="416"/>
      <c r="C275" s="416"/>
      <c r="D275" s="183">
        <v>0</v>
      </c>
      <c r="E275" s="168">
        <v>3500</v>
      </c>
      <c r="F275" s="251">
        <v>0</v>
      </c>
      <c r="G275" s="92">
        <f t="shared" si="20"/>
        <v>0</v>
      </c>
    </row>
    <row r="276" spans="1:8" ht="13.5" customHeight="1" x14ac:dyDescent="0.2">
      <c r="B276" s="93">
        <v>4</v>
      </c>
      <c r="C276" s="94" t="s">
        <v>104</v>
      </c>
      <c r="D276" s="202">
        <f>D277</f>
        <v>0</v>
      </c>
      <c r="E276" s="171">
        <f>E277</f>
        <v>111000</v>
      </c>
      <c r="F276" s="254">
        <f>F277</f>
        <v>0</v>
      </c>
      <c r="G276" s="92">
        <f t="shared" si="20"/>
        <v>0</v>
      </c>
    </row>
    <row r="277" spans="1:8" ht="13.5" customHeight="1" x14ac:dyDescent="0.2">
      <c r="B277" s="20">
        <v>42</v>
      </c>
      <c r="C277" s="32" t="s">
        <v>123</v>
      </c>
      <c r="D277" s="177">
        <f>SUM(D278:D278)</f>
        <v>0</v>
      </c>
      <c r="E277" s="169">
        <f>SUM(E278:E278)</f>
        <v>111000</v>
      </c>
      <c r="F277" s="252">
        <f>SUM(F278:F278)</f>
        <v>0</v>
      </c>
      <c r="G277" s="92">
        <f t="shared" si="20"/>
        <v>0</v>
      </c>
    </row>
    <row r="278" spans="1:8" ht="13.5" customHeight="1" x14ac:dyDescent="0.2">
      <c r="B278" s="21">
        <v>422</v>
      </c>
      <c r="C278" s="35" t="s">
        <v>124</v>
      </c>
      <c r="D278" s="238">
        <v>0</v>
      </c>
      <c r="E278" s="185">
        <v>111000</v>
      </c>
      <c r="F278" s="279">
        <v>0</v>
      </c>
      <c r="G278" s="92">
        <f t="shared" si="20"/>
        <v>0</v>
      </c>
    </row>
    <row r="279" spans="1:8" ht="13.5" customHeight="1" x14ac:dyDescent="0.2">
      <c r="B279" s="26">
        <v>3</v>
      </c>
      <c r="C279" s="39" t="s">
        <v>77</v>
      </c>
      <c r="D279" s="177">
        <f>SUM(D280:D280)</f>
        <v>0</v>
      </c>
      <c r="E279" s="197">
        <f>SUM(E280,E282)</f>
        <v>3500</v>
      </c>
      <c r="F279" s="280">
        <f>SUM(F280,F282)</f>
        <v>0</v>
      </c>
      <c r="G279" s="92">
        <f t="shared" si="20"/>
        <v>0</v>
      </c>
    </row>
    <row r="280" spans="1:8" ht="13.5" customHeight="1" x14ac:dyDescent="0.2">
      <c r="B280" s="131">
        <v>36</v>
      </c>
      <c r="C280" s="32" t="s">
        <v>121</v>
      </c>
      <c r="D280" s="177">
        <f>SUM(D281:D281)</f>
        <v>0</v>
      </c>
      <c r="E280" s="198">
        <f>SUM(E281:E281)</f>
        <v>0</v>
      </c>
      <c r="F280" s="252">
        <f>SUM(F281:F281)</f>
        <v>0</v>
      </c>
      <c r="G280" s="92" t="e">
        <f t="shared" si="20"/>
        <v>#DIV/0!</v>
      </c>
    </row>
    <row r="281" spans="1:8" ht="13.5" customHeight="1" x14ac:dyDescent="0.2">
      <c r="B281" s="107">
        <v>363</v>
      </c>
      <c r="C281" s="159" t="s">
        <v>300</v>
      </c>
      <c r="D281" s="204">
        <v>0</v>
      </c>
      <c r="E281" s="190">
        <v>0</v>
      </c>
      <c r="F281" s="253">
        <v>0</v>
      </c>
      <c r="G281" s="92" t="e">
        <f t="shared" si="20"/>
        <v>#DIV/0!</v>
      </c>
    </row>
    <row r="282" spans="1:8" ht="13.5" customHeight="1" x14ac:dyDescent="0.2">
      <c r="B282" s="20">
        <v>32</v>
      </c>
      <c r="C282" s="32" t="s">
        <v>78</v>
      </c>
      <c r="D282" s="177">
        <f>SUM(D283:D283)</f>
        <v>0</v>
      </c>
      <c r="E282" s="198">
        <f>SUM(E283:E283)</f>
        <v>3500</v>
      </c>
      <c r="F282" s="252">
        <f>SUM(F283:F283)</f>
        <v>0</v>
      </c>
      <c r="G282" s="92">
        <f t="shared" si="20"/>
        <v>0</v>
      </c>
    </row>
    <row r="283" spans="1:8" ht="13.5" customHeight="1" x14ac:dyDescent="0.2">
      <c r="B283" s="23">
        <v>329</v>
      </c>
      <c r="C283" s="98" t="s">
        <v>79</v>
      </c>
      <c r="D283" s="204">
        <v>0</v>
      </c>
      <c r="E283" s="190">
        <v>3500</v>
      </c>
      <c r="F283" s="253">
        <v>0</v>
      </c>
      <c r="G283" s="92">
        <f t="shared" si="20"/>
        <v>0</v>
      </c>
    </row>
    <row r="284" spans="1:8" ht="13.5" customHeight="1" x14ac:dyDescent="0.2">
      <c r="A284" s="427" t="s">
        <v>222</v>
      </c>
      <c r="B284" s="428"/>
      <c r="C284" s="429"/>
      <c r="D284" s="308">
        <f>SUM(D285)</f>
        <v>1253.3399999999999</v>
      </c>
      <c r="E284" s="199">
        <f>SUM(E285,)</f>
        <v>339000</v>
      </c>
      <c r="F284" s="309">
        <f>SUM(F285)</f>
        <v>0</v>
      </c>
      <c r="G284" s="92">
        <f t="shared" si="20"/>
        <v>0</v>
      </c>
    </row>
    <row r="285" spans="1:8" ht="21.95" customHeight="1" x14ac:dyDescent="0.2">
      <c r="A285" s="443" t="s">
        <v>125</v>
      </c>
      <c r="B285" s="444"/>
      <c r="C285" s="445"/>
      <c r="D285" s="165">
        <f>SUM(D286,D296,D306,D315)</f>
        <v>1253.3399999999999</v>
      </c>
      <c r="E285" s="165">
        <f>SUM(E286,E296,E306,E315)</f>
        <v>339000</v>
      </c>
      <c r="F285" s="248">
        <f>SUM(F286,F296,F306,F315)</f>
        <v>0</v>
      </c>
      <c r="G285" s="92">
        <f t="shared" si="20"/>
        <v>0</v>
      </c>
      <c r="H285" s="27"/>
    </row>
    <row r="286" spans="1:8" ht="15.75" customHeight="1" x14ac:dyDescent="0.2">
      <c r="A286" s="403" t="s">
        <v>126</v>
      </c>
      <c r="B286" s="404"/>
      <c r="C286" s="405"/>
      <c r="D286" s="232">
        <f>D287</f>
        <v>0</v>
      </c>
      <c r="E286" s="191">
        <f>E287</f>
        <v>300000</v>
      </c>
      <c r="F286" s="273">
        <f>F287</f>
        <v>0</v>
      </c>
      <c r="G286" s="92">
        <f t="shared" si="20"/>
        <v>0</v>
      </c>
      <c r="H286" s="27"/>
    </row>
    <row r="287" spans="1:8" ht="13.5" customHeight="1" x14ac:dyDescent="0.2">
      <c r="A287" s="424" t="s">
        <v>112</v>
      </c>
      <c r="B287" s="425"/>
      <c r="C287" s="426"/>
      <c r="D287" s="182">
        <f>D293</f>
        <v>0</v>
      </c>
      <c r="E287" s="167">
        <f>E295</f>
        <v>300000</v>
      </c>
      <c r="F287" s="250">
        <f>F293</f>
        <v>0</v>
      </c>
      <c r="G287" s="92">
        <f t="shared" si="20"/>
        <v>0</v>
      </c>
      <c r="H287" s="27"/>
    </row>
    <row r="288" spans="1:8" ht="13.5" customHeight="1" x14ac:dyDescent="0.2">
      <c r="A288" s="438" t="s">
        <v>269</v>
      </c>
      <c r="B288" s="439"/>
      <c r="C288" s="440"/>
      <c r="D288" s="183">
        <v>0</v>
      </c>
      <c r="E288" s="168">
        <v>79850</v>
      </c>
      <c r="F288" s="251">
        <f>F293</f>
        <v>0</v>
      </c>
      <c r="G288" s="92">
        <f t="shared" si="20"/>
        <v>0</v>
      </c>
      <c r="H288" s="27"/>
    </row>
    <row r="289" spans="1:8" ht="13.5" customHeight="1" x14ac:dyDescent="0.2">
      <c r="A289" s="473" t="s">
        <v>301</v>
      </c>
      <c r="B289" s="474"/>
      <c r="C289" s="475"/>
      <c r="D289" s="183">
        <v>0</v>
      </c>
      <c r="E289" s="168">
        <v>5000</v>
      </c>
      <c r="F289" s="251">
        <v>0</v>
      </c>
      <c r="G289" s="92">
        <f t="shared" si="20"/>
        <v>0</v>
      </c>
      <c r="H289" s="27"/>
    </row>
    <row r="290" spans="1:8" ht="13.5" customHeight="1" x14ac:dyDescent="0.2">
      <c r="A290" s="407" t="s">
        <v>292</v>
      </c>
      <c r="B290" s="408"/>
      <c r="C290" s="409"/>
      <c r="D290" s="183">
        <v>0</v>
      </c>
      <c r="E290" s="168">
        <v>150</v>
      </c>
      <c r="F290" s="251">
        <v>0</v>
      </c>
      <c r="G290" s="92">
        <f t="shared" si="20"/>
        <v>0</v>
      </c>
      <c r="H290" s="27"/>
    </row>
    <row r="291" spans="1:8" ht="13.5" customHeight="1" x14ac:dyDescent="0.2">
      <c r="A291" s="420" t="s">
        <v>291</v>
      </c>
      <c r="B291" s="421"/>
      <c r="C291" s="422"/>
      <c r="D291" s="183">
        <v>0</v>
      </c>
      <c r="E291" s="168">
        <v>0</v>
      </c>
      <c r="F291" s="251">
        <v>0</v>
      </c>
      <c r="G291" s="92" t="e">
        <f t="shared" si="20"/>
        <v>#DIV/0!</v>
      </c>
      <c r="H291" s="27"/>
    </row>
    <row r="292" spans="1:8" ht="13.5" customHeight="1" x14ac:dyDescent="0.2">
      <c r="A292" s="473" t="s">
        <v>297</v>
      </c>
      <c r="B292" s="474"/>
      <c r="C292" s="475"/>
      <c r="D292" s="183">
        <v>0</v>
      </c>
      <c r="E292" s="168">
        <v>215000</v>
      </c>
      <c r="F292" s="251">
        <v>0</v>
      </c>
      <c r="G292" s="92">
        <f t="shared" si="20"/>
        <v>0</v>
      </c>
      <c r="H292" s="27"/>
    </row>
    <row r="293" spans="1:8" ht="13.5" customHeight="1" x14ac:dyDescent="0.2">
      <c r="B293" s="93">
        <v>3</v>
      </c>
      <c r="C293" s="94" t="s">
        <v>77</v>
      </c>
      <c r="D293" s="202">
        <f>D294</f>
        <v>0</v>
      </c>
      <c r="E293" s="171">
        <f>E294</f>
        <v>300000</v>
      </c>
      <c r="F293" s="254">
        <f>F294</f>
        <v>0</v>
      </c>
      <c r="G293" s="92">
        <f t="shared" si="20"/>
        <v>0</v>
      </c>
      <c r="H293" s="27"/>
    </row>
    <row r="294" spans="1:8" ht="13.5" customHeight="1" x14ac:dyDescent="0.2">
      <c r="B294" s="20">
        <v>32</v>
      </c>
      <c r="C294" s="32" t="s">
        <v>78</v>
      </c>
      <c r="D294" s="177">
        <f>SUM(D295:D295)</f>
        <v>0</v>
      </c>
      <c r="E294" s="169">
        <f>SUM(E295:E295)</f>
        <v>300000</v>
      </c>
      <c r="F294" s="252">
        <f>SUM(F295:F295)</f>
        <v>0</v>
      </c>
      <c r="G294" s="92">
        <f t="shared" si="20"/>
        <v>0</v>
      </c>
      <c r="H294" s="27"/>
    </row>
    <row r="295" spans="1:8" ht="13.5" customHeight="1" x14ac:dyDescent="0.2">
      <c r="B295" s="23">
        <v>323</v>
      </c>
      <c r="C295" s="98" t="s">
        <v>127</v>
      </c>
      <c r="D295" s="204">
        <v>0</v>
      </c>
      <c r="E295" s="170">
        <v>300000</v>
      </c>
      <c r="F295" s="253">
        <v>0</v>
      </c>
      <c r="G295" s="92">
        <f t="shared" si="20"/>
        <v>0</v>
      </c>
      <c r="H295" s="27"/>
    </row>
    <row r="296" spans="1:8" ht="13.5" customHeight="1" x14ac:dyDescent="0.2">
      <c r="A296" s="403" t="s">
        <v>128</v>
      </c>
      <c r="B296" s="404"/>
      <c r="C296" s="405"/>
      <c r="D296" s="181">
        <f t="shared" ref="D296" si="22">D297</f>
        <v>1253.3399999999999</v>
      </c>
      <c r="E296" s="166">
        <f>E297</f>
        <v>4000</v>
      </c>
      <c r="F296" s="249">
        <f>F301</f>
        <v>0</v>
      </c>
      <c r="G296" s="92">
        <f t="shared" si="20"/>
        <v>0</v>
      </c>
      <c r="H296" s="27"/>
    </row>
    <row r="297" spans="1:8" ht="13.5" customHeight="1" x14ac:dyDescent="0.2">
      <c r="A297" s="424" t="s">
        <v>112</v>
      </c>
      <c r="B297" s="425"/>
      <c r="C297" s="426"/>
      <c r="D297" s="182">
        <f>D301</f>
        <v>1253.3399999999999</v>
      </c>
      <c r="E297" s="167">
        <f>E301</f>
        <v>4000</v>
      </c>
      <c r="F297" s="250">
        <f>F301</f>
        <v>0</v>
      </c>
      <c r="G297" s="92">
        <f t="shared" si="20"/>
        <v>0</v>
      </c>
      <c r="H297" s="27"/>
    </row>
    <row r="298" spans="1:8" ht="13.5" customHeight="1" x14ac:dyDescent="0.2">
      <c r="A298" s="438" t="s">
        <v>247</v>
      </c>
      <c r="B298" s="439"/>
      <c r="C298" s="440"/>
      <c r="D298" s="183">
        <v>1000</v>
      </c>
      <c r="E298" s="168">
        <v>1000</v>
      </c>
      <c r="F298" s="251">
        <f>F301</f>
        <v>0</v>
      </c>
      <c r="G298" s="92">
        <f t="shared" si="20"/>
        <v>0</v>
      </c>
      <c r="H298" s="27"/>
    </row>
    <row r="299" spans="1:8" ht="13.5" customHeight="1" x14ac:dyDescent="0.2">
      <c r="A299" s="420" t="s">
        <v>291</v>
      </c>
      <c r="B299" s="421"/>
      <c r="C299" s="422"/>
      <c r="D299" s="183">
        <v>253.34</v>
      </c>
      <c r="E299" s="168">
        <v>0</v>
      </c>
      <c r="F299" s="251">
        <v>0</v>
      </c>
      <c r="G299" s="92" t="e">
        <f t="shared" si="20"/>
        <v>#DIV/0!</v>
      </c>
      <c r="H299" s="27"/>
    </row>
    <row r="300" spans="1:8" ht="13.5" customHeight="1" x14ac:dyDescent="0.2">
      <c r="A300" s="473" t="s">
        <v>297</v>
      </c>
      <c r="B300" s="474"/>
      <c r="C300" s="475"/>
      <c r="D300" s="183">
        <v>0</v>
      </c>
      <c r="E300" s="168">
        <v>3000</v>
      </c>
      <c r="F300" s="251">
        <v>0</v>
      </c>
      <c r="G300" s="92">
        <f t="shared" si="20"/>
        <v>0</v>
      </c>
      <c r="H300" s="27"/>
    </row>
    <row r="301" spans="1:8" ht="13.5" customHeight="1" x14ac:dyDescent="0.2">
      <c r="B301" s="93">
        <v>3</v>
      </c>
      <c r="C301" s="94" t="s">
        <v>77</v>
      </c>
      <c r="D301" s="202">
        <f>SUM(D302,D304)</f>
        <v>1253.3399999999999</v>
      </c>
      <c r="E301" s="171">
        <f>SUM(E302,E304)</f>
        <v>4000</v>
      </c>
      <c r="F301" s="254">
        <f>SUM(F302,F304)</f>
        <v>0</v>
      </c>
      <c r="G301" s="92">
        <f t="shared" si="20"/>
        <v>0</v>
      </c>
      <c r="H301" s="27"/>
    </row>
    <row r="302" spans="1:8" ht="13.5" customHeight="1" x14ac:dyDescent="0.2">
      <c r="B302" s="20">
        <v>35</v>
      </c>
      <c r="C302" s="32" t="s">
        <v>78</v>
      </c>
      <c r="D302" s="177">
        <f>SUM(D303:D303)</f>
        <v>1253.3399999999999</v>
      </c>
      <c r="E302" s="169">
        <f>SUM(E303:E303)</f>
        <v>4000</v>
      </c>
      <c r="F302" s="252">
        <f>SUM(F303:F303)</f>
        <v>0</v>
      </c>
      <c r="G302" s="92">
        <f t="shared" si="20"/>
        <v>0</v>
      </c>
      <c r="H302" s="27"/>
    </row>
    <row r="303" spans="1:8" ht="13.5" customHeight="1" x14ac:dyDescent="0.2">
      <c r="B303" s="21">
        <v>352</v>
      </c>
      <c r="C303" s="35" t="s">
        <v>129</v>
      </c>
      <c r="D303" s="204">
        <v>1253.3399999999999</v>
      </c>
      <c r="E303" s="170">
        <v>4000</v>
      </c>
      <c r="F303" s="253">
        <v>0</v>
      </c>
      <c r="G303" s="92">
        <f t="shared" si="20"/>
        <v>0</v>
      </c>
      <c r="H303" s="27"/>
    </row>
    <row r="304" spans="1:8" ht="13.5" customHeight="1" x14ac:dyDescent="0.2">
      <c r="B304" s="20">
        <v>38</v>
      </c>
      <c r="C304" s="32" t="s">
        <v>81</v>
      </c>
      <c r="D304" s="177">
        <f>SUM(D305:D305)</f>
        <v>0</v>
      </c>
      <c r="E304" s="169">
        <f>SUM(E305:E305)</f>
        <v>0</v>
      </c>
      <c r="F304" s="252">
        <f>SUM(F305:F305)</f>
        <v>0</v>
      </c>
      <c r="G304" s="92" t="e">
        <f t="shared" si="20"/>
        <v>#DIV/0!</v>
      </c>
      <c r="H304" s="27"/>
    </row>
    <row r="305" spans="1:8" ht="13.5" customHeight="1" x14ac:dyDescent="0.2">
      <c r="B305" s="23">
        <v>383</v>
      </c>
      <c r="C305" s="98" t="s">
        <v>130</v>
      </c>
      <c r="D305" s="238">
        <v>0</v>
      </c>
      <c r="E305" s="200">
        <v>0</v>
      </c>
      <c r="F305" s="272">
        <v>0</v>
      </c>
      <c r="G305" s="92" t="e">
        <f t="shared" si="20"/>
        <v>#DIV/0!</v>
      </c>
      <c r="H305" s="27"/>
    </row>
    <row r="306" spans="1:8" ht="13.5" customHeight="1" x14ac:dyDescent="0.2">
      <c r="A306" s="403" t="s">
        <v>131</v>
      </c>
      <c r="B306" s="404"/>
      <c r="C306" s="405"/>
      <c r="D306" s="232">
        <f>D307</f>
        <v>0</v>
      </c>
      <c r="E306" s="191">
        <f>E307</f>
        <v>25000</v>
      </c>
      <c r="F306" s="273">
        <f>F312</f>
        <v>0</v>
      </c>
      <c r="G306" s="92">
        <f t="shared" si="20"/>
        <v>0</v>
      </c>
      <c r="H306" s="27"/>
    </row>
    <row r="307" spans="1:8" ht="13.5" customHeight="1" x14ac:dyDescent="0.2">
      <c r="A307" s="384" t="s">
        <v>100</v>
      </c>
      <c r="B307" s="385"/>
      <c r="C307" s="386"/>
      <c r="D307" s="182">
        <f>D312</f>
        <v>0</v>
      </c>
      <c r="E307" s="167">
        <f>E312</f>
        <v>25000</v>
      </c>
      <c r="F307" s="250">
        <f>F312</f>
        <v>0</v>
      </c>
      <c r="G307" s="92">
        <f t="shared" si="20"/>
        <v>0</v>
      </c>
      <c r="H307" s="27"/>
    </row>
    <row r="308" spans="1:8" ht="12.75" customHeight="1" x14ac:dyDescent="0.2">
      <c r="A308" s="387" t="s">
        <v>215</v>
      </c>
      <c r="B308" s="388"/>
      <c r="C308" s="389"/>
      <c r="D308" s="222">
        <v>0</v>
      </c>
      <c r="E308" s="168">
        <v>0</v>
      </c>
      <c r="F308" s="251">
        <v>0</v>
      </c>
      <c r="G308" s="92" t="e">
        <f t="shared" si="20"/>
        <v>#DIV/0!</v>
      </c>
      <c r="H308" s="27"/>
    </row>
    <row r="309" spans="1:8" ht="12.75" customHeight="1" x14ac:dyDescent="0.2">
      <c r="A309" s="420" t="s">
        <v>291</v>
      </c>
      <c r="B309" s="421"/>
      <c r="C309" s="422"/>
      <c r="D309" s="222">
        <v>0</v>
      </c>
      <c r="E309" s="168">
        <v>0</v>
      </c>
      <c r="F309" s="251">
        <v>0</v>
      </c>
      <c r="G309" s="92" t="e">
        <f t="shared" si="20"/>
        <v>#DIV/0!</v>
      </c>
      <c r="H309" s="27"/>
    </row>
    <row r="310" spans="1:8" ht="13.5" customHeight="1" x14ac:dyDescent="0.2">
      <c r="A310" s="473" t="s">
        <v>297</v>
      </c>
      <c r="B310" s="474"/>
      <c r="C310" s="475"/>
      <c r="D310" s="222">
        <v>0</v>
      </c>
      <c r="E310" s="168">
        <v>25000</v>
      </c>
      <c r="F310" s="251">
        <v>0</v>
      </c>
      <c r="G310" s="92">
        <f t="shared" si="20"/>
        <v>0</v>
      </c>
      <c r="H310" s="27"/>
    </row>
    <row r="311" spans="1:8" ht="12.75" customHeight="1" x14ac:dyDescent="0.2">
      <c r="A311" s="473" t="s">
        <v>301</v>
      </c>
      <c r="B311" s="474"/>
      <c r="C311" s="475"/>
      <c r="D311" s="222">
        <v>0</v>
      </c>
      <c r="E311" s="168">
        <v>0</v>
      </c>
      <c r="F311" s="251">
        <v>0</v>
      </c>
      <c r="G311" s="92" t="e">
        <f t="shared" si="20"/>
        <v>#DIV/0!</v>
      </c>
      <c r="H311" s="27"/>
    </row>
    <row r="312" spans="1:8" ht="13.5" customHeight="1" x14ac:dyDescent="0.2">
      <c r="B312" s="93">
        <v>3</v>
      </c>
      <c r="C312" s="94" t="s">
        <v>77</v>
      </c>
      <c r="D312" s="202">
        <f>D313</f>
        <v>0</v>
      </c>
      <c r="E312" s="171">
        <f>E313</f>
        <v>25000</v>
      </c>
      <c r="F312" s="254">
        <f>F313</f>
        <v>0</v>
      </c>
      <c r="G312" s="92">
        <f t="shared" si="20"/>
        <v>0</v>
      </c>
      <c r="H312" s="27"/>
    </row>
    <row r="313" spans="1:8" ht="13.5" customHeight="1" x14ac:dyDescent="0.2">
      <c r="B313" s="20">
        <v>32</v>
      </c>
      <c r="C313" s="32" t="s">
        <v>78</v>
      </c>
      <c r="D313" s="177">
        <f>SUM(D314:D314)</f>
        <v>0</v>
      </c>
      <c r="E313" s="169">
        <f>SUM(E314:E314)</f>
        <v>25000</v>
      </c>
      <c r="F313" s="252">
        <f>SUM(F314:F314)</f>
        <v>0</v>
      </c>
      <c r="G313" s="92">
        <f t="shared" si="20"/>
        <v>0</v>
      </c>
      <c r="H313" s="27"/>
    </row>
    <row r="314" spans="1:8" ht="13.5" customHeight="1" x14ac:dyDescent="0.2">
      <c r="B314" s="23">
        <v>323</v>
      </c>
      <c r="C314" s="98" t="s">
        <v>132</v>
      </c>
      <c r="D314" s="204">
        <v>0</v>
      </c>
      <c r="E314" s="170">
        <v>25000</v>
      </c>
      <c r="F314" s="253">
        <v>0</v>
      </c>
      <c r="G314" s="92">
        <f t="shared" si="20"/>
        <v>0</v>
      </c>
      <c r="H314" s="27"/>
    </row>
    <row r="315" spans="1:8" ht="27" customHeight="1" x14ac:dyDescent="0.2">
      <c r="A315" s="460" t="s">
        <v>284</v>
      </c>
      <c r="B315" s="512"/>
      <c r="C315" s="513"/>
      <c r="D315" s="191">
        <f>D316</f>
        <v>0</v>
      </c>
      <c r="E315" s="191">
        <f>E316</f>
        <v>10000</v>
      </c>
      <c r="F315" s="281">
        <f>F316</f>
        <v>0</v>
      </c>
      <c r="G315" s="92">
        <f t="shared" si="20"/>
        <v>0</v>
      </c>
      <c r="H315" s="27"/>
    </row>
    <row r="316" spans="1:8" ht="13.5" customHeight="1" x14ac:dyDescent="0.2">
      <c r="A316" s="384" t="s">
        <v>100</v>
      </c>
      <c r="B316" s="385"/>
      <c r="C316" s="386"/>
      <c r="D316" s="182">
        <f>D320</f>
        <v>0</v>
      </c>
      <c r="E316" s="167">
        <f>E320</f>
        <v>10000</v>
      </c>
      <c r="F316" s="250">
        <f>F317</f>
        <v>0</v>
      </c>
      <c r="G316" s="92">
        <f t="shared" si="20"/>
        <v>0</v>
      </c>
      <c r="H316" s="27"/>
    </row>
    <row r="317" spans="1:8" ht="13.5" customHeight="1" x14ac:dyDescent="0.2">
      <c r="A317" s="387" t="s">
        <v>215</v>
      </c>
      <c r="B317" s="388"/>
      <c r="C317" s="389"/>
      <c r="D317" s="183">
        <v>0</v>
      </c>
      <c r="E317" s="168">
        <v>0</v>
      </c>
      <c r="F317" s="251">
        <f>F320</f>
        <v>0</v>
      </c>
      <c r="G317" s="92" t="e">
        <f t="shared" si="20"/>
        <v>#DIV/0!</v>
      </c>
      <c r="H317" s="27"/>
    </row>
    <row r="318" spans="1:8" ht="13.5" customHeight="1" x14ac:dyDescent="0.2">
      <c r="A318" s="420" t="s">
        <v>291</v>
      </c>
      <c r="B318" s="421"/>
      <c r="C318" s="422"/>
      <c r="D318" s="183">
        <v>0</v>
      </c>
      <c r="E318" s="168">
        <v>0</v>
      </c>
      <c r="F318" s="251">
        <v>0</v>
      </c>
      <c r="G318" s="92" t="e">
        <f t="shared" si="20"/>
        <v>#DIV/0!</v>
      </c>
      <c r="H318" s="27"/>
    </row>
    <row r="319" spans="1:8" ht="13.5" customHeight="1" x14ac:dyDescent="0.2">
      <c r="A319" s="473" t="s">
        <v>297</v>
      </c>
      <c r="B319" s="474"/>
      <c r="C319" s="475"/>
      <c r="D319" s="183">
        <v>0</v>
      </c>
      <c r="E319" s="168">
        <v>10000</v>
      </c>
      <c r="F319" s="251">
        <v>0</v>
      </c>
      <c r="G319" s="92">
        <f t="shared" si="20"/>
        <v>0</v>
      </c>
      <c r="H319" s="27"/>
    </row>
    <row r="320" spans="1:8" ht="13.5" customHeight="1" x14ac:dyDescent="0.2">
      <c r="B320" s="93">
        <v>3</v>
      </c>
      <c r="C320" s="94" t="s">
        <v>77</v>
      </c>
      <c r="D320" s="202">
        <f>D321</f>
        <v>0</v>
      </c>
      <c r="E320" s="171">
        <f>E321</f>
        <v>10000</v>
      </c>
      <c r="F320" s="254">
        <f>F321</f>
        <v>0</v>
      </c>
      <c r="G320" s="92">
        <f t="shared" si="20"/>
        <v>0</v>
      </c>
      <c r="H320" s="27"/>
    </row>
    <row r="321" spans="1:9" ht="13.5" customHeight="1" x14ac:dyDescent="0.2">
      <c r="B321" s="20">
        <v>32</v>
      </c>
      <c r="C321" s="32" t="s">
        <v>78</v>
      </c>
      <c r="D321" s="177">
        <f>SUM(D322:D322)</f>
        <v>0</v>
      </c>
      <c r="E321" s="169">
        <f>SUM(E322:E322)</f>
        <v>10000</v>
      </c>
      <c r="F321" s="252">
        <f>SUM(F322:F322)</f>
        <v>0</v>
      </c>
      <c r="G321" s="92">
        <f t="shared" si="20"/>
        <v>0</v>
      </c>
      <c r="H321" s="27"/>
    </row>
    <row r="322" spans="1:9" ht="13.5" customHeight="1" x14ac:dyDescent="0.2">
      <c r="B322" s="23">
        <v>323</v>
      </c>
      <c r="C322" s="98" t="s">
        <v>127</v>
      </c>
      <c r="D322" s="223">
        <v>0</v>
      </c>
      <c r="E322" s="170">
        <v>10000</v>
      </c>
      <c r="F322" s="253">
        <v>0</v>
      </c>
      <c r="G322" s="92">
        <f t="shared" si="20"/>
        <v>0</v>
      </c>
      <c r="H322" s="27"/>
    </row>
    <row r="323" spans="1:9" s="59" customFormat="1" ht="16.5" customHeight="1" x14ac:dyDescent="0.2">
      <c r="A323" s="550" t="s">
        <v>223</v>
      </c>
      <c r="B323" s="551"/>
      <c r="C323" s="552"/>
      <c r="D323" s="201">
        <f>SUM(D324,D359,D389)</f>
        <v>35043.749999999993</v>
      </c>
      <c r="E323" s="201">
        <f>SUM(E324,E359,E389)</f>
        <v>94300</v>
      </c>
      <c r="F323" s="282">
        <f>SUM(F324,F359,F389)</f>
        <v>32589.879999999997</v>
      </c>
      <c r="G323" s="92">
        <f t="shared" si="20"/>
        <v>34.559787910922587</v>
      </c>
      <c r="I323" s="60"/>
    </row>
    <row r="324" spans="1:9" ht="21" customHeight="1" x14ac:dyDescent="0.2">
      <c r="A324" s="435" t="s">
        <v>205</v>
      </c>
      <c r="B324" s="436"/>
      <c r="C324" s="437"/>
      <c r="D324" s="165">
        <f>SUM(D325,D331,D342)</f>
        <v>34006.509999999995</v>
      </c>
      <c r="E324" s="165">
        <f>SUM(E325,E331,E342)</f>
        <v>58300</v>
      </c>
      <c r="F324" s="248">
        <f>SUM(F325,F331,F342)</f>
        <v>29031.14</v>
      </c>
      <c r="G324" s="92">
        <f t="shared" si="20"/>
        <v>49.796123499142361</v>
      </c>
    </row>
    <row r="325" spans="1:9" ht="27" customHeight="1" x14ac:dyDescent="0.2">
      <c r="A325" s="400" t="s">
        <v>256</v>
      </c>
      <c r="B325" s="401"/>
      <c r="C325" s="402"/>
      <c r="D325" s="191">
        <f t="shared" ref="D325:F328" si="23">D326</f>
        <v>5741.5</v>
      </c>
      <c r="E325" s="191">
        <f t="shared" si="23"/>
        <v>4000</v>
      </c>
      <c r="F325" s="281">
        <f t="shared" si="23"/>
        <v>0</v>
      </c>
      <c r="G325" s="92">
        <f t="shared" si="20"/>
        <v>0</v>
      </c>
    </row>
    <row r="326" spans="1:9" ht="13.5" customHeight="1" x14ac:dyDescent="0.2">
      <c r="A326" s="384" t="s">
        <v>133</v>
      </c>
      <c r="B326" s="385"/>
      <c r="C326" s="386"/>
      <c r="D326" s="182">
        <f t="shared" si="23"/>
        <v>5741.5</v>
      </c>
      <c r="E326" s="167">
        <f t="shared" si="23"/>
        <v>4000</v>
      </c>
      <c r="F326" s="250">
        <f t="shared" si="23"/>
        <v>0</v>
      </c>
      <c r="G326" s="92">
        <f t="shared" si="20"/>
        <v>0</v>
      </c>
    </row>
    <row r="327" spans="1:9" ht="13.5" customHeight="1" x14ac:dyDescent="0.2">
      <c r="A327" s="387" t="s">
        <v>214</v>
      </c>
      <c r="B327" s="388"/>
      <c r="C327" s="389"/>
      <c r="D327" s="183">
        <f t="shared" si="23"/>
        <v>5741.5</v>
      </c>
      <c r="E327" s="168">
        <f t="shared" si="23"/>
        <v>4000</v>
      </c>
      <c r="F327" s="251">
        <f t="shared" si="23"/>
        <v>0</v>
      </c>
      <c r="G327" s="92">
        <f t="shared" si="20"/>
        <v>0</v>
      </c>
    </row>
    <row r="328" spans="1:9" ht="13.5" customHeight="1" x14ac:dyDescent="0.2">
      <c r="B328" s="93">
        <v>3</v>
      </c>
      <c r="C328" s="94" t="s">
        <v>77</v>
      </c>
      <c r="D328" s="202">
        <f t="shared" si="23"/>
        <v>5741.5</v>
      </c>
      <c r="E328" s="171">
        <f t="shared" si="23"/>
        <v>4000</v>
      </c>
      <c r="F328" s="254">
        <f t="shared" si="23"/>
        <v>0</v>
      </c>
      <c r="G328" s="92">
        <f t="shared" ref="G328:G391" si="24">F328/E328*100</f>
        <v>0</v>
      </c>
    </row>
    <row r="329" spans="1:9" ht="13.5" customHeight="1" x14ac:dyDescent="0.2">
      <c r="B329" s="20">
        <v>36</v>
      </c>
      <c r="C329" s="32" t="s">
        <v>121</v>
      </c>
      <c r="D329" s="177">
        <f>SUM(D330:D330)</f>
        <v>5741.5</v>
      </c>
      <c r="E329" s="169">
        <f>SUM(E330:E330)</f>
        <v>4000</v>
      </c>
      <c r="F329" s="252">
        <f>SUM(F330:F330)</f>
        <v>0</v>
      </c>
      <c r="G329" s="92">
        <f t="shared" si="24"/>
        <v>0</v>
      </c>
    </row>
    <row r="330" spans="1:9" ht="13.5" customHeight="1" x14ac:dyDescent="0.2">
      <c r="B330" s="23">
        <v>363</v>
      </c>
      <c r="C330" s="98" t="s">
        <v>122</v>
      </c>
      <c r="D330" s="204">
        <v>5741.5</v>
      </c>
      <c r="E330" s="170">
        <v>4000</v>
      </c>
      <c r="F330" s="253">
        <v>0</v>
      </c>
      <c r="G330" s="92">
        <f t="shared" si="24"/>
        <v>0</v>
      </c>
    </row>
    <row r="331" spans="1:9" ht="14.25" customHeight="1" x14ac:dyDescent="0.2">
      <c r="A331" s="517" t="s">
        <v>206</v>
      </c>
      <c r="B331" s="518"/>
      <c r="C331" s="519"/>
      <c r="D331" s="232">
        <f>D332</f>
        <v>28265.01</v>
      </c>
      <c r="E331" s="191">
        <f>E332</f>
        <v>47300</v>
      </c>
      <c r="F331" s="273">
        <f>F332</f>
        <v>21708.78</v>
      </c>
      <c r="G331" s="92">
        <f t="shared" si="24"/>
        <v>45.895940803382665</v>
      </c>
    </row>
    <row r="332" spans="1:9" ht="13.5" customHeight="1" x14ac:dyDescent="0.2">
      <c r="A332" s="384" t="s">
        <v>133</v>
      </c>
      <c r="B332" s="385"/>
      <c r="C332" s="386"/>
      <c r="D332" s="182">
        <f>D336</f>
        <v>28265.01</v>
      </c>
      <c r="E332" s="167">
        <f>E336</f>
        <v>47300</v>
      </c>
      <c r="F332" s="250">
        <f>F336</f>
        <v>21708.78</v>
      </c>
      <c r="G332" s="92">
        <f t="shared" si="24"/>
        <v>45.895940803382665</v>
      </c>
    </row>
    <row r="333" spans="1:9" ht="13.5" customHeight="1" x14ac:dyDescent="0.2">
      <c r="A333" s="407" t="s">
        <v>273</v>
      </c>
      <c r="B333" s="408"/>
      <c r="C333" s="415"/>
      <c r="D333" s="183">
        <v>28265.01</v>
      </c>
      <c r="E333" s="168">
        <v>0</v>
      </c>
      <c r="F333" s="251">
        <v>0</v>
      </c>
      <c r="G333" s="92" t="e">
        <f t="shared" si="24"/>
        <v>#DIV/0!</v>
      </c>
    </row>
    <row r="334" spans="1:9" ht="13.5" customHeight="1" x14ac:dyDescent="0.2">
      <c r="A334" s="416" t="s">
        <v>272</v>
      </c>
      <c r="B334" s="416"/>
      <c r="C334" s="459"/>
      <c r="D334" s="183">
        <v>0</v>
      </c>
      <c r="E334" s="168">
        <v>0</v>
      </c>
      <c r="F334" s="251">
        <v>0</v>
      </c>
      <c r="G334" s="92" t="e">
        <f t="shared" si="24"/>
        <v>#DIV/0!</v>
      </c>
    </row>
    <row r="335" spans="1:9" ht="13.5" customHeight="1" x14ac:dyDescent="0.2">
      <c r="A335" s="472" t="s">
        <v>212</v>
      </c>
      <c r="B335" s="388"/>
      <c r="C335" s="389"/>
      <c r="D335" s="183">
        <v>0</v>
      </c>
      <c r="E335" s="168">
        <v>47300</v>
      </c>
      <c r="F335" s="251">
        <v>21708.78</v>
      </c>
      <c r="G335" s="92">
        <f t="shared" si="24"/>
        <v>45.895940803382665</v>
      </c>
    </row>
    <row r="336" spans="1:9" ht="13.5" customHeight="1" x14ac:dyDescent="0.2">
      <c r="B336" s="93">
        <v>3</v>
      </c>
      <c r="C336" s="94" t="s">
        <v>77</v>
      </c>
      <c r="D336" s="202">
        <f>SUM(D337,D340)</f>
        <v>28265.01</v>
      </c>
      <c r="E336" s="202">
        <f>SUM(E337,E340)</f>
        <v>47300</v>
      </c>
      <c r="F336" s="254">
        <f>SUM(F337,F340)</f>
        <v>21708.78</v>
      </c>
      <c r="G336" s="92">
        <f t="shared" si="24"/>
        <v>45.895940803382665</v>
      </c>
    </row>
    <row r="337" spans="1:7" ht="13.5" customHeight="1" x14ac:dyDescent="0.2">
      <c r="B337" s="20">
        <v>32</v>
      </c>
      <c r="C337" s="32" t="s">
        <v>78</v>
      </c>
      <c r="D337" s="202">
        <f>SUM(D338,D339)</f>
        <v>3027.05</v>
      </c>
      <c r="E337" s="202">
        <f>SUM(E338,E339)</f>
        <v>10000</v>
      </c>
      <c r="F337" s="254">
        <f>SUM(F338,F339)</f>
        <v>4420.8499999999995</v>
      </c>
      <c r="G337" s="92">
        <f t="shared" si="24"/>
        <v>44.208499999999994</v>
      </c>
    </row>
    <row r="338" spans="1:7" ht="13.5" customHeight="1" x14ac:dyDescent="0.2">
      <c r="B338" s="21">
        <v>322</v>
      </c>
      <c r="C338" s="35" t="s">
        <v>93</v>
      </c>
      <c r="D338" s="203">
        <v>2892.44</v>
      </c>
      <c r="E338" s="203">
        <v>9000</v>
      </c>
      <c r="F338" s="283">
        <v>4004.49</v>
      </c>
      <c r="G338" s="92">
        <f t="shared" si="24"/>
        <v>44.49433333333333</v>
      </c>
    </row>
    <row r="339" spans="1:7" ht="13.5" customHeight="1" x14ac:dyDescent="0.2">
      <c r="B339" s="21">
        <v>323</v>
      </c>
      <c r="C339" s="35" t="s">
        <v>127</v>
      </c>
      <c r="D339" s="204">
        <v>134.61000000000001</v>
      </c>
      <c r="E339" s="204">
        <v>1000</v>
      </c>
      <c r="F339" s="268">
        <v>416.36</v>
      </c>
      <c r="G339" s="92">
        <f t="shared" si="24"/>
        <v>41.636000000000003</v>
      </c>
    </row>
    <row r="340" spans="1:7" ht="13.5" customHeight="1" x14ac:dyDescent="0.2">
      <c r="B340" s="20">
        <v>36</v>
      </c>
      <c r="C340" s="32" t="s">
        <v>121</v>
      </c>
      <c r="D340" s="177">
        <f>SUM(D341:D341)</f>
        <v>25237.96</v>
      </c>
      <c r="E340" s="169">
        <f>SUM(E341:E341)</f>
        <v>37300</v>
      </c>
      <c r="F340" s="252">
        <f>SUM(F341:F341)</f>
        <v>17287.93</v>
      </c>
      <c r="G340" s="92">
        <f t="shared" si="24"/>
        <v>46.348337801608579</v>
      </c>
    </row>
    <row r="341" spans="1:7" ht="13.5" customHeight="1" x14ac:dyDescent="0.2">
      <c r="B341" s="23">
        <v>363</v>
      </c>
      <c r="C341" s="98" t="s">
        <v>122</v>
      </c>
      <c r="D341" s="204">
        <v>25237.96</v>
      </c>
      <c r="E341" s="185">
        <v>37300</v>
      </c>
      <c r="F341" s="268">
        <v>17287.93</v>
      </c>
      <c r="G341" s="92">
        <f t="shared" si="24"/>
        <v>46.348337801608579</v>
      </c>
    </row>
    <row r="342" spans="1:7" ht="15.75" customHeight="1" x14ac:dyDescent="0.2">
      <c r="A342" s="403" t="s">
        <v>134</v>
      </c>
      <c r="B342" s="404"/>
      <c r="C342" s="405"/>
      <c r="D342" s="232">
        <f>D343</f>
        <v>0</v>
      </c>
      <c r="E342" s="191">
        <f>E343</f>
        <v>7000</v>
      </c>
      <c r="F342" s="273">
        <f>F343</f>
        <v>7322.36</v>
      </c>
      <c r="G342" s="92">
        <f t="shared" si="24"/>
        <v>104.60514285714287</v>
      </c>
    </row>
    <row r="343" spans="1:7" ht="13.5" customHeight="1" x14ac:dyDescent="0.2">
      <c r="A343" s="384" t="s">
        <v>135</v>
      </c>
      <c r="B343" s="385"/>
      <c r="C343" s="386"/>
      <c r="D343" s="182">
        <f>SUM(D349,D352)</f>
        <v>0</v>
      </c>
      <c r="E343" s="167">
        <f>SUM(E349,E352)</f>
        <v>7000</v>
      </c>
      <c r="F343" s="250">
        <f>SUM(F349,F352)</f>
        <v>7322.36</v>
      </c>
      <c r="G343" s="92">
        <f t="shared" si="24"/>
        <v>104.60514285714287</v>
      </c>
    </row>
    <row r="344" spans="1:7" ht="13.5" customHeight="1" x14ac:dyDescent="0.2">
      <c r="A344" s="438" t="s">
        <v>274</v>
      </c>
      <c r="B344" s="439"/>
      <c r="C344" s="440"/>
      <c r="D344" s="183">
        <v>0</v>
      </c>
      <c r="E344" s="168">
        <v>0</v>
      </c>
      <c r="F344" s="251">
        <v>0</v>
      </c>
      <c r="G344" s="92" t="e">
        <f t="shared" si="24"/>
        <v>#DIV/0!</v>
      </c>
    </row>
    <row r="345" spans="1:7" ht="13.5" customHeight="1" x14ac:dyDescent="0.2">
      <c r="A345" s="407" t="s">
        <v>273</v>
      </c>
      <c r="B345" s="408"/>
      <c r="C345" s="409"/>
      <c r="D345" s="222">
        <v>0</v>
      </c>
      <c r="E345" s="168">
        <v>3830</v>
      </c>
      <c r="F345" s="251">
        <v>3830</v>
      </c>
      <c r="G345" s="92">
        <f t="shared" si="24"/>
        <v>100</v>
      </c>
    </row>
    <row r="346" spans="1:7" ht="13.5" customHeight="1" x14ac:dyDescent="0.2">
      <c r="A346" s="472" t="s">
        <v>212</v>
      </c>
      <c r="B346" s="388"/>
      <c r="C346" s="389"/>
      <c r="D346" s="231">
        <v>0</v>
      </c>
      <c r="E346" s="168">
        <v>0</v>
      </c>
      <c r="F346" s="251">
        <v>0</v>
      </c>
      <c r="G346" s="92" t="e">
        <f t="shared" si="24"/>
        <v>#DIV/0!</v>
      </c>
    </row>
    <row r="347" spans="1:7" ht="13.5" customHeight="1" x14ac:dyDescent="0.2">
      <c r="A347" s="420" t="s">
        <v>258</v>
      </c>
      <c r="B347" s="421"/>
      <c r="C347" s="422"/>
      <c r="D347" s="231">
        <v>0</v>
      </c>
      <c r="E347" s="176">
        <v>3170</v>
      </c>
      <c r="F347" s="261">
        <v>3492.36</v>
      </c>
      <c r="G347" s="92">
        <f t="shared" si="24"/>
        <v>110.16908517350159</v>
      </c>
    </row>
    <row r="348" spans="1:7" ht="13.5" customHeight="1" x14ac:dyDescent="0.2">
      <c r="A348" s="397" t="s">
        <v>261</v>
      </c>
      <c r="B348" s="398"/>
      <c r="C348" s="399"/>
      <c r="D348" s="231">
        <v>0</v>
      </c>
      <c r="E348" s="176">
        <v>0</v>
      </c>
      <c r="F348" s="261">
        <v>0</v>
      </c>
      <c r="G348" s="92" t="e">
        <f t="shared" si="24"/>
        <v>#DIV/0!</v>
      </c>
    </row>
    <row r="349" spans="1:7" ht="13.5" customHeight="1" x14ac:dyDescent="0.2">
      <c r="B349" s="93">
        <v>3</v>
      </c>
      <c r="C349" s="94" t="s">
        <v>77</v>
      </c>
      <c r="D349" s="239">
        <f t="shared" ref="D349:F350" si="25">D350</f>
        <v>0</v>
      </c>
      <c r="E349" s="205">
        <f t="shared" si="25"/>
        <v>0</v>
      </c>
      <c r="F349" s="284">
        <f t="shared" si="25"/>
        <v>0</v>
      </c>
      <c r="G349" s="92" t="e">
        <f t="shared" si="24"/>
        <v>#DIV/0!</v>
      </c>
    </row>
    <row r="350" spans="1:7" ht="13.5" customHeight="1" x14ac:dyDescent="0.2">
      <c r="B350" s="20">
        <v>32</v>
      </c>
      <c r="C350" s="32" t="s">
        <v>78</v>
      </c>
      <c r="D350" s="239">
        <f t="shared" si="25"/>
        <v>0</v>
      </c>
      <c r="E350" s="205">
        <f t="shared" si="25"/>
        <v>0</v>
      </c>
      <c r="F350" s="284">
        <f t="shared" si="25"/>
        <v>0</v>
      </c>
      <c r="G350" s="92" t="e">
        <f t="shared" si="24"/>
        <v>#DIV/0!</v>
      </c>
    </row>
    <row r="351" spans="1:7" ht="13.5" customHeight="1" x14ac:dyDescent="0.2">
      <c r="B351" s="21">
        <v>323</v>
      </c>
      <c r="C351" s="35" t="s">
        <v>127</v>
      </c>
      <c r="D351" s="237">
        <v>0</v>
      </c>
      <c r="E351" s="190">
        <v>0</v>
      </c>
      <c r="F351" s="265">
        <v>0</v>
      </c>
      <c r="G351" s="92" t="e">
        <f t="shared" si="24"/>
        <v>#DIV/0!</v>
      </c>
    </row>
    <row r="352" spans="1:7" ht="13.5" customHeight="1" x14ac:dyDescent="0.2">
      <c r="B352" s="20">
        <v>4</v>
      </c>
      <c r="C352" s="32" t="s">
        <v>136</v>
      </c>
      <c r="D352" s="202">
        <f>D353</f>
        <v>0</v>
      </c>
      <c r="E352" s="171">
        <f>SUM(E353,E357)</f>
        <v>7000</v>
      </c>
      <c r="F352" s="254">
        <f>F353</f>
        <v>7322.36</v>
      </c>
      <c r="G352" s="92">
        <f t="shared" si="24"/>
        <v>104.60514285714287</v>
      </c>
    </row>
    <row r="353" spans="1:9" ht="13.5" customHeight="1" x14ac:dyDescent="0.2">
      <c r="B353" s="20">
        <v>42</v>
      </c>
      <c r="C353" s="32" t="s">
        <v>137</v>
      </c>
      <c r="D353" s="177">
        <f>SUM(D354,D355,D356)</f>
        <v>0</v>
      </c>
      <c r="E353" s="169">
        <f>SUM(E354,E355,E356)</f>
        <v>0</v>
      </c>
      <c r="F353" s="252">
        <f>SUM(F354,F355,F356)</f>
        <v>7322.36</v>
      </c>
      <c r="G353" s="92" t="e">
        <f t="shared" si="24"/>
        <v>#DIV/0!</v>
      </c>
    </row>
    <row r="354" spans="1:9" ht="13.5" customHeight="1" x14ac:dyDescent="0.2">
      <c r="B354" s="23">
        <v>421</v>
      </c>
      <c r="C354" s="35" t="s">
        <v>111</v>
      </c>
      <c r="D354" s="204">
        <v>0</v>
      </c>
      <c r="E354" s="170">
        <v>0</v>
      </c>
      <c r="F354" s="253">
        <v>7322.36</v>
      </c>
      <c r="G354" s="92" t="e">
        <f t="shared" si="24"/>
        <v>#DIV/0!</v>
      </c>
      <c r="I354" s="51"/>
    </row>
    <row r="355" spans="1:9" ht="13.5" customHeight="1" x14ac:dyDescent="0.2">
      <c r="B355" s="107">
        <v>422</v>
      </c>
      <c r="C355" s="106" t="s">
        <v>199</v>
      </c>
      <c r="D355" s="204">
        <v>0</v>
      </c>
      <c r="E355" s="170">
        <v>0</v>
      </c>
      <c r="F355" s="253">
        <v>0</v>
      </c>
      <c r="G355" s="92" t="e">
        <f t="shared" si="24"/>
        <v>#DIV/0!</v>
      </c>
      <c r="I355" s="51"/>
    </row>
    <row r="356" spans="1:9" ht="13.5" customHeight="1" x14ac:dyDescent="0.2">
      <c r="B356" s="108">
        <v>426</v>
      </c>
      <c r="C356" s="109" t="s">
        <v>117</v>
      </c>
      <c r="D356" s="204">
        <v>0</v>
      </c>
      <c r="E356" s="170">
        <v>0</v>
      </c>
      <c r="F356" s="253">
        <v>0</v>
      </c>
      <c r="G356" s="92" t="e">
        <f t="shared" si="24"/>
        <v>#DIV/0!</v>
      </c>
      <c r="I356" s="51"/>
    </row>
    <row r="357" spans="1:9" ht="13.5" customHeight="1" x14ac:dyDescent="0.2">
      <c r="B357" s="132">
        <v>45</v>
      </c>
      <c r="C357" s="154" t="s">
        <v>209</v>
      </c>
      <c r="D357" s="201">
        <v>0</v>
      </c>
      <c r="E357" s="171">
        <f>E358</f>
        <v>7000</v>
      </c>
      <c r="F357" s="254">
        <v>0</v>
      </c>
      <c r="G357" s="92">
        <f t="shared" si="24"/>
        <v>0</v>
      </c>
      <c r="I357" s="51"/>
    </row>
    <row r="358" spans="1:9" ht="13.5" customHeight="1" x14ac:dyDescent="0.2">
      <c r="B358" s="107">
        <v>451</v>
      </c>
      <c r="C358" s="153" t="s">
        <v>210</v>
      </c>
      <c r="D358" s="204">
        <v>0</v>
      </c>
      <c r="E358" s="170">
        <v>7000</v>
      </c>
      <c r="F358" s="253">
        <v>0</v>
      </c>
      <c r="G358" s="92">
        <f t="shared" si="24"/>
        <v>0</v>
      </c>
      <c r="I358" s="51"/>
    </row>
    <row r="359" spans="1:9" ht="24.75" customHeight="1" x14ac:dyDescent="0.2">
      <c r="A359" s="435" t="s">
        <v>239</v>
      </c>
      <c r="B359" s="436"/>
      <c r="C359" s="437"/>
      <c r="D359" s="165">
        <f>SUM(D360,D367,D373,D381)</f>
        <v>440</v>
      </c>
      <c r="E359" s="165">
        <f>SUM(E360,E367,E373,E381)</f>
        <v>29000</v>
      </c>
      <c r="F359" s="248">
        <f>SUM(F360,F367,F373,F381)</f>
        <v>2718.74</v>
      </c>
      <c r="G359" s="92">
        <f t="shared" si="24"/>
        <v>9.3749655172413782</v>
      </c>
    </row>
    <row r="360" spans="1:9" ht="19.5" customHeight="1" x14ac:dyDescent="0.2">
      <c r="A360" s="394" t="s">
        <v>138</v>
      </c>
      <c r="B360" s="395"/>
      <c r="C360" s="396"/>
      <c r="D360" s="232">
        <f>D361</f>
        <v>440</v>
      </c>
      <c r="E360" s="191">
        <f>E364</f>
        <v>3500</v>
      </c>
      <c r="F360" s="273">
        <f>F364</f>
        <v>2700.14</v>
      </c>
      <c r="G360" s="92">
        <f t="shared" si="24"/>
        <v>77.146857142857144</v>
      </c>
    </row>
    <row r="361" spans="1:9" ht="13.5" customHeight="1" x14ac:dyDescent="0.2">
      <c r="A361" s="384" t="s">
        <v>133</v>
      </c>
      <c r="B361" s="385"/>
      <c r="C361" s="386"/>
      <c r="D361" s="182">
        <f>D364</f>
        <v>440</v>
      </c>
      <c r="E361" s="167">
        <f>E364</f>
        <v>3500</v>
      </c>
      <c r="F361" s="250">
        <f>F364</f>
        <v>2700.14</v>
      </c>
      <c r="G361" s="92">
        <f t="shared" si="24"/>
        <v>77.146857142857144</v>
      </c>
    </row>
    <row r="362" spans="1:9" ht="13.5" customHeight="1" x14ac:dyDescent="0.2">
      <c r="A362" s="387" t="s">
        <v>214</v>
      </c>
      <c r="B362" s="388"/>
      <c r="C362" s="389"/>
      <c r="D362" s="183">
        <v>440</v>
      </c>
      <c r="E362" s="168">
        <v>0</v>
      </c>
      <c r="F362" s="251">
        <v>0</v>
      </c>
      <c r="G362" s="92" t="e">
        <f t="shared" si="24"/>
        <v>#DIV/0!</v>
      </c>
    </row>
    <row r="363" spans="1:9" ht="13.5" customHeight="1" x14ac:dyDescent="0.2">
      <c r="A363" s="407" t="s">
        <v>293</v>
      </c>
      <c r="B363" s="408"/>
      <c r="C363" s="409"/>
      <c r="D363" s="183">
        <v>0</v>
      </c>
      <c r="E363" s="168">
        <v>3500</v>
      </c>
      <c r="F363" s="251">
        <v>2700.14</v>
      </c>
      <c r="G363" s="92">
        <f t="shared" si="24"/>
        <v>77.146857142857144</v>
      </c>
    </row>
    <row r="364" spans="1:9" ht="13.5" customHeight="1" x14ac:dyDescent="0.2">
      <c r="B364" s="93">
        <v>3</v>
      </c>
      <c r="C364" s="94" t="s">
        <v>77</v>
      </c>
      <c r="D364" s="202">
        <f>D365</f>
        <v>440</v>
      </c>
      <c r="E364" s="171">
        <f>E365</f>
        <v>3500</v>
      </c>
      <c r="F364" s="254">
        <f>F365</f>
        <v>2700.14</v>
      </c>
      <c r="G364" s="92">
        <f t="shared" si="24"/>
        <v>77.146857142857144</v>
      </c>
    </row>
    <row r="365" spans="1:9" ht="13.5" customHeight="1" x14ac:dyDescent="0.2">
      <c r="B365" s="20">
        <v>36</v>
      </c>
      <c r="C365" s="32" t="s">
        <v>121</v>
      </c>
      <c r="D365" s="177">
        <f>SUM(D366:D366)</f>
        <v>440</v>
      </c>
      <c r="E365" s="169">
        <f>SUM(E366:E366)</f>
        <v>3500</v>
      </c>
      <c r="F365" s="252">
        <f>SUM(F366:F366)</f>
        <v>2700.14</v>
      </c>
      <c r="G365" s="92">
        <f t="shared" si="24"/>
        <v>77.146857142857144</v>
      </c>
    </row>
    <row r="366" spans="1:9" ht="13.5" customHeight="1" x14ac:dyDescent="0.2">
      <c r="B366" s="23">
        <v>363</v>
      </c>
      <c r="C366" s="98" t="s">
        <v>122</v>
      </c>
      <c r="D366" s="204">
        <v>440</v>
      </c>
      <c r="E366" s="178">
        <v>3500</v>
      </c>
      <c r="F366" s="253">
        <v>2700.14</v>
      </c>
      <c r="G366" s="92">
        <f t="shared" si="24"/>
        <v>77.146857142857144</v>
      </c>
    </row>
    <row r="367" spans="1:9" ht="27" customHeight="1" x14ac:dyDescent="0.2">
      <c r="A367" s="394" t="s">
        <v>139</v>
      </c>
      <c r="B367" s="395"/>
      <c r="C367" s="396"/>
      <c r="D367" s="191">
        <f t="shared" ref="D367:F370" si="26">D368</f>
        <v>0</v>
      </c>
      <c r="E367" s="191">
        <f t="shared" si="26"/>
        <v>4000</v>
      </c>
      <c r="F367" s="281">
        <f t="shared" si="26"/>
        <v>0</v>
      </c>
      <c r="G367" s="92">
        <f t="shared" si="24"/>
        <v>0</v>
      </c>
    </row>
    <row r="368" spans="1:9" ht="13.5" customHeight="1" x14ac:dyDescent="0.2">
      <c r="A368" s="384" t="s">
        <v>133</v>
      </c>
      <c r="B368" s="385"/>
      <c r="C368" s="386"/>
      <c r="D368" s="182">
        <f t="shared" si="26"/>
        <v>0</v>
      </c>
      <c r="E368" s="167">
        <f t="shared" si="26"/>
        <v>4000</v>
      </c>
      <c r="F368" s="250">
        <f t="shared" si="26"/>
        <v>0</v>
      </c>
      <c r="G368" s="92">
        <f t="shared" si="24"/>
        <v>0</v>
      </c>
    </row>
    <row r="369" spans="1:9" ht="13.5" customHeight="1" x14ac:dyDescent="0.2">
      <c r="A369" s="438" t="s">
        <v>294</v>
      </c>
      <c r="B369" s="520"/>
      <c r="C369" s="521"/>
      <c r="D369" s="183">
        <f t="shared" si="26"/>
        <v>0</v>
      </c>
      <c r="E369" s="168">
        <f t="shared" si="26"/>
        <v>4000</v>
      </c>
      <c r="F369" s="251">
        <f t="shared" si="26"/>
        <v>0</v>
      </c>
      <c r="G369" s="92">
        <f t="shared" si="24"/>
        <v>0</v>
      </c>
    </row>
    <row r="370" spans="1:9" ht="13.5" customHeight="1" x14ac:dyDescent="0.2">
      <c r="B370" s="93">
        <v>3</v>
      </c>
      <c r="C370" s="94" t="s">
        <v>77</v>
      </c>
      <c r="D370" s="202">
        <f t="shared" si="26"/>
        <v>0</v>
      </c>
      <c r="E370" s="171">
        <f t="shared" si="26"/>
        <v>4000</v>
      </c>
      <c r="F370" s="254">
        <f t="shared" si="26"/>
        <v>0</v>
      </c>
      <c r="G370" s="92">
        <f t="shared" si="24"/>
        <v>0</v>
      </c>
    </row>
    <row r="371" spans="1:9" ht="13.5" customHeight="1" x14ac:dyDescent="0.2">
      <c r="B371" s="20">
        <v>37</v>
      </c>
      <c r="C371" s="32" t="s">
        <v>140</v>
      </c>
      <c r="D371" s="177">
        <f>SUM(D372:D372)</f>
        <v>0</v>
      </c>
      <c r="E371" s="169">
        <f>SUM(E372:E372)</f>
        <v>4000</v>
      </c>
      <c r="F371" s="252">
        <f>SUM(F372:F372)</f>
        <v>0</v>
      </c>
      <c r="G371" s="92">
        <f t="shared" si="24"/>
        <v>0</v>
      </c>
    </row>
    <row r="372" spans="1:9" ht="13.5" customHeight="1" x14ac:dyDescent="0.2">
      <c r="B372" s="23">
        <v>372</v>
      </c>
      <c r="C372" s="98" t="s">
        <v>141</v>
      </c>
      <c r="D372" s="220">
        <v>0</v>
      </c>
      <c r="E372" s="172">
        <v>4000</v>
      </c>
      <c r="F372" s="285">
        <v>0</v>
      </c>
      <c r="G372" s="92">
        <f t="shared" si="24"/>
        <v>0</v>
      </c>
    </row>
    <row r="373" spans="1:9" ht="27" customHeight="1" x14ac:dyDescent="0.2">
      <c r="A373" s="394" t="s">
        <v>142</v>
      </c>
      <c r="B373" s="395"/>
      <c r="C373" s="396"/>
      <c r="D373" s="191">
        <f>D374</f>
        <v>0</v>
      </c>
      <c r="E373" s="191">
        <f>E374</f>
        <v>6500</v>
      </c>
      <c r="F373" s="281">
        <f>F374</f>
        <v>18.600000000000001</v>
      </c>
      <c r="G373" s="92">
        <f t="shared" si="24"/>
        <v>0.2861538461538462</v>
      </c>
    </row>
    <row r="374" spans="1:9" ht="13.5" customHeight="1" x14ac:dyDescent="0.2">
      <c r="A374" s="432" t="s">
        <v>133</v>
      </c>
      <c r="B374" s="433"/>
      <c r="C374" s="434"/>
      <c r="D374" s="182">
        <f>D378</f>
        <v>0</v>
      </c>
      <c r="E374" s="167">
        <f>E378</f>
        <v>6500</v>
      </c>
      <c r="F374" s="250">
        <f>F375</f>
        <v>18.600000000000001</v>
      </c>
      <c r="G374" s="92">
        <f t="shared" si="24"/>
        <v>0.2861538461538462</v>
      </c>
    </row>
    <row r="375" spans="1:9" ht="13.5" customHeight="1" x14ac:dyDescent="0.2">
      <c r="A375" s="387" t="s">
        <v>214</v>
      </c>
      <c r="B375" s="388"/>
      <c r="C375" s="389"/>
      <c r="D375" s="183">
        <v>0</v>
      </c>
      <c r="E375" s="168">
        <v>6500</v>
      </c>
      <c r="F375" s="251">
        <f>F378</f>
        <v>18.600000000000001</v>
      </c>
      <c r="G375" s="92">
        <f t="shared" si="24"/>
        <v>0.2861538461538462</v>
      </c>
    </row>
    <row r="376" spans="1:9" ht="13.5" customHeight="1" x14ac:dyDescent="0.2">
      <c r="A376" s="420" t="s">
        <v>291</v>
      </c>
      <c r="B376" s="421"/>
      <c r="C376" s="422"/>
      <c r="D376" s="183">
        <v>0</v>
      </c>
      <c r="E376" s="168">
        <v>0</v>
      </c>
      <c r="F376" s="251">
        <v>0</v>
      </c>
      <c r="G376" s="92" t="e">
        <f t="shared" si="24"/>
        <v>#DIV/0!</v>
      </c>
    </row>
    <row r="377" spans="1:9" ht="13.5" customHeight="1" x14ac:dyDescent="0.2">
      <c r="A377" s="538" t="s">
        <v>295</v>
      </c>
      <c r="B377" s="539"/>
      <c r="C377" s="540"/>
      <c r="D377" s="183">
        <v>0</v>
      </c>
      <c r="E377" s="168">
        <v>0</v>
      </c>
      <c r="F377" s="251">
        <v>0</v>
      </c>
      <c r="G377" s="92" t="e">
        <f t="shared" si="24"/>
        <v>#DIV/0!</v>
      </c>
    </row>
    <row r="378" spans="1:9" ht="13.5" customHeight="1" x14ac:dyDescent="0.2">
      <c r="B378" s="93">
        <v>3</v>
      </c>
      <c r="C378" s="94" t="s">
        <v>77</v>
      </c>
      <c r="D378" s="202">
        <f>D379</f>
        <v>0</v>
      </c>
      <c r="E378" s="171">
        <f>E379</f>
        <v>6500</v>
      </c>
      <c r="F378" s="254">
        <f>F379</f>
        <v>18.600000000000001</v>
      </c>
      <c r="G378" s="92">
        <f t="shared" si="24"/>
        <v>0.2861538461538462</v>
      </c>
    </row>
    <row r="379" spans="1:9" ht="13.5" customHeight="1" x14ac:dyDescent="0.2">
      <c r="B379" s="20">
        <v>37</v>
      </c>
      <c r="C379" s="32" t="s">
        <v>140</v>
      </c>
      <c r="D379" s="177">
        <f>SUM(D380:D380)</f>
        <v>0</v>
      </c>
      <c r="E379" s="169">
        <f>SUM(E380:E380)</f>
        <v>6500</v>
      </c>
      <c r="F379" s="252">
        <f>SUM(F380:F380)</f>
        <v>18.600000000000001</v>
      </c>
      <c r="G379" s="92">
        <f t="shared" si="24"/>
        <v>0.2861538461538462</v>
      </c>
    </row>
    <row r="380" spans="1:9" ht="13.5" customHeight="1" x14ac:dyDescent="0.2">
      <c r="B380" s="23">
        <v>372</v>
      </c>
      <c r="C380" s="98" t="s">
        <v>143</v>
      </c>
      <c r="D380" s="204">
        <v>0</v>
      </c>
      <c r="E380" s="170">
        <v>6500</v>
      </c>
      <c r="F380" s="253">
        <v>18.600000000000001</v>
      </c>
      <c r="G380" s="92">
        <f t="shared" si="24"/>
        <v>0.2861538461538462</v>
      </c>
    </row>
    <row r="381" spans="1:9" ht="27" customHeight="1" x14ac:dyDescent="0.2">
      <c r="A381" s="403" t="s">
        <v>144</v>
      </c>
      <c r="B381" s="404"/>
      <c r="C381" s="405"/>
      <c r="D381" s="191">
        <f>D382</f>
        <v>0</v>
      </c>
      <c r="E381" s="191">
        <f>E382</f>
        <v>15000</v>
      </c>
      <c r="F381" s="281">
        <f>F382</f>
        <v>0</v>
      </c>
      <c r="G381" s="92">
        <f t="shared" si="24"/>
        <v>0</v>
      </c>
    </row>
    <row r="382" spans="1:9" ht="13.5" customHeight="1" x14ac:dyDescent="0.2">
      <c r="A382" s="384" t="s">
        <v>133</v>
      </c>
      <c r="B382" s="385"/>
      <c r="C382" s="386"/>
      <c r="D382" s="182">
        <f>D386</f>
        <v>0</v>
      </c>
      <c r="E382" s="167">
        <f>E386</f>
        <v>15000</v>
      </c>
      <c r="F382" s="250">
        <f>SUM(F383,F384)</f>
        <v>0</v>
      </c>
      <c r="G382" s="92">
        <f t="shared" si="24"/>
        <v>0</v>
      </c>
      <c r="I382" s="34"/>
    </row>
    <row r="383" spans="1:9" ht="13.5" customHeight="1" x14ac:dyDescent="0.2">
      <c r="A383" s="438" t="s">
        <v>274</v>
      </c>
      <c r="B383" s="439"/>
      <c r="C383" s="440"/>
      <c r="D383" s="222">
        <v>0</v>
      </c>
      <c r="E383" s="168">
        <v>0</v>
      </c>
      <c r="F383" s="251">
        <v>0</v>
      </c>
      <c r="G383" s="92" t="e">
        <f t="shared" si="24"/>
        <v>#DIV/0!</v>
      </c>
      <c r="I383" s="79"/>
    </row>
    <row r="384" spans="1:9" ht="13.5" customHeight="1" x14ac:dyDescent="0.2">
      <c r="A384" s="407" t="s">
        <v>273</v>
      </c>
      <c r="B384" s="408"/>
      <c r="C384" s="409"/>
      <c r="D384" s="222">
        <v>0</v>
      </c>
      <c r="E384" s="168">
        <v>15000</v>
      </c>
      <c r="F384" s="251">
        <v>0</v>
      </c>
      <c r="G384" s="92">
        <f t="shared" si="24"/>
        <v>0</v>
      </c>
    </row>
    <row r="385" spans="1:7" ht="13.5" customHeight="1" x14ac:dyDescent="0.2">
      <c r="A385" s="407" t="s">
        <v>258</v>
      </c>
      <c r="B385" s="408"/>
      <c r="C385" s="409"/>
      <c r="D385" s="222">
        <v>0</v>
      </c>
      <c r="E385" s="168">
        <v>0</v>
      </c>
      <c r="F385" s="251">
        <v>0</v>
      </c>
      <c r="G385" s="92" t="e">
        <f t="shared" si="24"/>
        <v>#DIV/0!</v>
      </c>
    </row>
    <row r="386" spans="1:7" ht="13.5" customHeight="1" x14ac:dyDescent="0.2">
      <c r="B386" s="93">
        <v>4</v>
      </c>
      <c r="C386" s="94" t="s">
        <v>136</v>
      </c>
      <c r="D386" s="202">
        <f>D387</f>
        <v>0</v>
      </c>
      <c r="E386" s="171">
        <f>E387</f>
        <v>15000</v>
      </c>
      <c r="F386" s="254">
        <f>F387</f>
        <v>0</v>
      </c>
      <c r="G386" s="92">
        <f t="shared" si="24"/>
        <v>0</v>
      </c>
    </row>
    <row r="387" spans="1:7" ht="13.5" customHeight="1" x14ac:dyDescent="0.2">
      <c r="B387" s="20">
        <v>42</v>
      </c>
      <c r="C387" s="32" t="s">
        <v>137</v>
      </c>
      <c r="D387" s="177">
        <f>SUM(D388:D388)</f>
        <v>0</v>
      </c>
      <c r="E387" s="169">
        <f>SUM(E388:E388)</f>
        <v>15000</v>
      </c>
      <c r="F387" s="252">
        <f>SUM(F388:F388)</f>
        <v>0</v>
      </c>
      <c r="G387" s="92">
        <f t="shared" si="24"/>
        <v>0</v>
      </c>
    </row>
    <row r="388" spans="1:7" ht="13.5" customHeight="1" x14ac:dyDescent="0.2">
      <c r="B388" s="23">
        <v>421</v>
      </c>
      <c r="C388" s="98" t="s">
        <v>111</v>
      </c>
      <c r="D388" s="204">
        <v>0</v>
      </c>
      <c r="E388" s="170">
        <v>15000</v>
      </c>
      <c r="F388" s="253">
        <v>0</v>
      </c>
      <c r="G388" s="92">
        <f t="shared" si="24"/>
        <v>0</v>
      </c>
    </row>
    <row r="389" spans="1:7" ht="21.6" customHeight="1" x14ac:dyDescent="0.2">
      <c r="A389" s="443" t="s">
        <v>145</v>
      </c>
      <c r="B389" s="444"/>
      <c r="C389" s="445"/>
      <c r="D389" s="165">
        <f t="shared" ref="D389:F393" si="27">D390</f>
        <v>597.24</v>
      </c>
      <c r="E389" s="165">
        <f t="shared" si="27"/>
        <v>7000</v>
      </c>
      <c r="F389" s="248">
        <f t="shared" si="27"/>
        <v>840</v>
      </c>
      <c r="G389" s="92">
        <f t="shared" si="24"/>
        <v>12</v>
      </c>
    </row>
    <row r="390" spans="1:7" ht="14.1" customHeight="1" x14ac:dyDescent="0.2">
      <c r="A390" s="403" t="s">
        <v>146</v>
      </c>
      <c r="B390" s="404"/>
      <c r="C390" s="405"/>
      <c r="D390" s="232">
        <f t="shared" si="27"/>
        <v>597.24</v>
      </c>
      <c r="E390" s="191">
        <f t="shared" si="27"/>
        <v>7000</v>
      </c>
      <c r="F390" s="273">
        <f t="shared" si="27"/>
        <v>840</v>
      </c>
      <c r="G390" s="92">
        <f t="shared" si="24"/>
        <v>12</v>
      </c>
    </row>
    <row r="391" spans="1:7" ht="13.5" customHeight="1" x14ac:dyDescent="0.2">
      <c r="A391" s="384" t="s">
        <v>135</v>
      </c>
      <c r="B391" s="385"/>
      <c r="C391" s="386"/>
      <c r="D391" s="182">
        <f t="shared" si="27"/>
        <v>597.24</v>
      </c>
      <c r="E391" s="167">
        <f t="shared" si="27"/>
        <v>7000</v>
      </c>
      <c r="F391" s="250">
        <f t="shared" si="27"/>
        <v>840</v>
      </c>
      <c r="G391" s="92">
        <f t="shared" si="24"/>
        <v>12</v>
      </c>
    </row>
    <row r="392" spans="1:7" ht="13.5" customHeight="1" x14ac:dyDescent="0.2">
      <c r="A392" s="387" t="s">
        <v>214</v>
      </c>
      <c r="B392" s="388"/>
      <c r="C392" s="389"/>
      <c r="D392" s="183">
        <f t="shared" si="27"/>
        <v>597.24</v>
      </c>
      <c r="E392" s="168">
        <f t="shared" si="27"/>
        <v>7000</v>
      </c>
      <c r="F392" s="251">
        <f t="shared" si="27"/>
        <v>840</v>
      </c>
      <c r="G392" s="92">
        <f t="shared" ref="G392:G455" si="28">F392/E392*100</f>
        <v>12</v>
      </c>
    </row>
    <row r="393" spans="1:7" ht="13.5" customHeight="1" x14ac:dyDescent="0.2">
      <c r="B393" s="93">
        <v>3</v>
      </c>
      <c r="C393" s="94" t="s">
        <v>77</v>
      </c>
      <c r="D393" s="202">
        <f t="shared" si="27"/>
        <v>597.24</v>
      </c>
      <c r="E393" s="171">
        <f t="shared" si="27"/>
        <v>7000</v>
      </c>
      <c r="F393" s="254">
        <f t="shared" si="27"/>
        <v>840</v>
      </c>
      <c r="G393" s="92">
        <f t="shared" si="28"/>
        <v>12</v>
      </c>
    </row>
    <row r="394" spans="1:7" ht="13.5" customHeight="1" x14ac:dyDescent="0.2">
      <c r="B394" s="20">
        <v>37</v>
      </c>
      <c r="C394" s="32" t="s">
        <v>140</v>
      </c>
      <c r="D394" s="177">
        <f>SUM(D395:D395)</f>
        <v>597.24</v>
      </c>
      <c r="E394" s="169">
        <f>SUM(E395:E395)</f>
        <v>7000</v>
      </c>
      <c r="F394" s="252">
        <f>SUM(F395:F395)</f>
        <v>840</v>
      </c>
      <c r="G394" s="92">
        <f t="shared" si="28"/>
        <v>12</v>
      </c>
    </row>
    <row r="395" spans="1:7" ht="13.5" customHeight="1" x14ac:dyDescent="0.2">
      <c r="A395" s="122"/>
      <c r="B395" s="21">
        <v>372</v>
      </c>
      <c r="C395" s="35" t="s">
        <v>143</v>
      </c>
      <c r="D395" s="204">
        <v>597.24</v>
      </c>
      <c r="E395" s="170">
        <v>7000</v>
      </c>
      <c r="F395" s="253">
        <v>840</v>
      </c>
      <c r="G395" s="92">
        <f t="shared" si="28"/>
        <v>12</v>
      </c>
    </row>
    <row r="396" spans="1:7" s="59" customFormat="1" ht="13.5" customHeight="1" x14ac:dyDescent="0.2">
      <c r="A396" s="430" t="s">
        <v>224</v>
      </c>
      <c r="B396" s="430"/>
      <c r="C396" s="431"/>
      <c r="D396" s="201">
        <f>D397</f>
        <v>6450</v>
      </c>
      <c r="E396" s="206">
        <f>E397</f>
        <v>24000</v>
      </c>
      <c r="F396" s="282">
        <f>F397</f>
        <v>7900</v>
      </c>
      <c r="G396" s="92">
        <f t="shared" si="28"/>
        <v>32.916666666666664</v>
      </c>
    </row>
    <row r="397" spans="1:7" ht="21.95" customHeight="1" x14ac:dyDescent="0.2">
      <c r="A397" s="435" t="s">
        <v>147</v>
      </c>
      <c r="B397" s="436"/>
      <c r="C397" s="437"/>
      <c r="D397" s="165">
        <f>SUM(D398,D405,D413,D419,D426)</f>
        <v>6450</v>
      </c>
      <c r="E397" s="165">
        <f>SUM(E398,E405,E413,E419,E426)</f>
        <v>24000</v>
      </c>
      <c r="F397" s="248">
        <f>SUM(F398,F405,F413,F419,F426)</f>
        <v>7900</v>
      </c>
      <c r="G397" s="92">
        <f t="shared" si="28"/>
        <v>32.916666666666664</v>
      </c>
    </row>
    <row r="398" spans="1:7" ht="13.5" customHeight="1" x14ac:dyDescent="0.2">
      <c r="A398" s="403" t="s">
        <v>148</v>
      </c>
      <c r="B398" s="404"/>
      <c r="C398" s="405"/>
      <c r="D398" s="232">
        <f t="shared" ref="D398:F402" si="29">D399</f>
        <v>3750</v>
      </c>
      <c r="E398" s="191">
        <f t="shared" si="29"/>
        <v>8000</v>
      </c>
      <c r="F398" s="273">
        <v>4500</v>
      </c>
      <c r="G398" s="92">
        <f t="shared" si="28"/>
        <v>56.25</v>
      </c>
    </row>
    <row r="399" spans="1:7" ht="13.5" customHeight="1" x14ac:dyDescent="0.2">
      <c r="A399" s="384" t="s">
        <v>149</v>
      </c>
      <c r="B399" s="385"/>
      <c r="C399" s="386"/>
      <c r="D399" s="182">
        <f t="shared" si="29"/>
        <v>3750</v>
      </c>
      <c r="E399" s="167">
        <f>E402</f>
        <v>8000</v>
      </c>
      <c r="F399" s="250">
        <f>F398</f>
        <v>4500</v>
      </c>
      <c r="G399" s="92">
        <f t="shared" si="28"/>
        <v>56.25</v>
      </c>
    </row>
    <row r="400" spans="1:7" ht="13.5" customHeight="1" x14ac:dyDescent="0.2">
      <c r="A400" s="387" t="s">
        <v>214</v>
      </c>
      <c r="B400" s="388"/>
      <c r="C400" s="389"/>
      <c r="D400" s="183">
        <f>D402</f>
        <v>3750</v>
      </c>
      <c r="E400" s="168">
        <v>0</v>
      </c>
      <c r="F400" s="251">
        <v>0</v>
      </c>
      <c r="G400" s="92" t="e">
        <f t="shared" si="28"/>
        <v>#DIV/0!</v>
      </c>
    </row>
    <row r="401" spans="1:7" ht="13.5" customHeight="1" x14ac:dyDescent="0.2">
      <c r="A401" s="407" t="s">
        <v>293</v>
      </c>
      <c r="B401" s="408"/>
      <c r="C401" s="409"/>
      <c r="D401" s="183">
        <v>0</v>
      </c>
      <c r="E401" s="168">
        <v>8000</v>
      </c>
      <c r="F401" s="251">
        <v>4500</v>
      </c>
      <c r="G401" s="92">
        <f t="shared" si="28"/>
        <v>56.25</v>
      </c>
    </row>
    <row r="402" spans="1:7" ht="13.5" customHeight="1" x14ac:dyDescent="0.2">
      <c r="B402" s="93">
        <v>3</v>
      </c>
      <c r="C402" s="94" t="s">
        <v>77</v>
      </c>
      <c r="D402" s="202">
        <f t="shared" si="29"/>
        <v>3750</v>
      </c>
      <c r="E402" s="171">
        <f t="shared" si="29"/>
        <v>8000</v>
      </c>
      <c r="F402" s="254">
        <f t="shared" si="29"/>
        <v>4500</v>
      </c>
      <c r="G402" s="92">
        <f t="shared" si="28"/>
        <v>56.25</v>
      </c>
    </row>
    <row r="403" spans="1:7" ht="13.5" customHeight="1" x14ac:dyDescent="0.2">
      <c r="B403" s="20">
        <v>38</v>
      </c>
      <c r="C403" s="32" t="s">
        <v>81</v>
      </c>
      <c r="D403" s="177">
        <f>SUM(D404:D404)</f>
        <v>3750</v>
      </c>
      <c r="E403" s="169">
        <f>SUM(E404:E404)</f>
        <v>8000</v>
      </c>
      <c r="F403" s="252">
        <f>SUM(F404:F404)</f>
        <v>4500</v>
      </c>
      <c r="G403" s="92">
        <f t="shared" si="28"/>
        <v>56.25</v>
      </c>
    </row>
    <row r="404" spans="1:7" ht="13.5" customHeight="1" x14ac:dyDescent="0.2">
      <c r="B404" s="23">
        <v>381</v>
      </c>
      <c r="C404" s="98" t="s">
        <v>82</v>
      </c>
      <c r="D404" s="223">
        <v>3750</v>
      </c>
      <c r="E404" s="170">
        <v>8000</v>
      </c>
      <c r="F404" s="253">
        <v>4500</v>
      </c>
      <c r="G404" s="92">
        <f t="shared" si="28"/>
        <v>56.25</v>
      </c>
    </row>
    <row r="405" spans="1:7" ht="27" customHeight="1" x14ac:dyDescent="0.2">
      <c r="A405" s="403" t="s">
        <v>150</v>
      </c>
      <c r="B405" s="404"/>
      <c r="C405" s="405"/>
      <c r="D405" s="191">
        <f>D406</f>
        <v>2700</v>
      </c>
      <c r="E405" s="191">
        <f>E406</f>
        <v>5000</v>
      </c>
      <c r="F405" s="281">
        <f>F410</f>
        <v>3400</v>
      </c>
      <c r="G405" s="92">
        <f t="shared" si="28"/>
        <v>68</v>
      </c>
    </row>
    <row r="406" spans="1:7" ht="13.5" customHeight="1" x14ac:dyDescent="0.2">
      <c r="A406" s="384" t="s">
        <v>149</v>
      </c>
      <c r="B406" s="385"/>
      <c r="C406" s="386"/>
      <c r="D406" s="182">
        <f>D410</f>
        <v>2700</v>
      </c>
      <c r="E406" s="167">
        <f>E410</f>
        <v>5000</v>
      </c>
      <c r="F406" s="250">
        <f>F410</f>
        <v>3400</v>
      </c>
      <c r="G406" s="92">
        <f t="shared" si="28"/>
        <v>68</v>
      </c>
    </row>
    <row r="407" spans="1:7" ht="13.5" customHeight="1" x14ac:dyDescent="0.2">
      <c r="A407" s="387" t="s">
        <v>214</v>
      </c>
      <c r="B407" s="388"/>
      <c r="C407" s="389"/>
      <c r="D407" s="183">
        <v>0</v>
      </c>
      <c r="E407" s="168">
        <v>0</v>
      </c>
      <c r="F407" s="251">
        <v>0</v>
      </c>
      <c r="G407" s="92" t="e">
        <f t="shared" si="28"/>
        <v>#DIV/0!</v>
      </c>
    </row>
    <row r="408" spans="1:7" ht="13.5" customHeight="1" x14ac:dyDescent="0.2">
      <c r="A408" s="420" t="s">
        <v>258</v>
      </c>
      <c r="B408" s="421"/>
      <c r="C408" s="422"/>
      <c r="D408" s="183">
        <v>0</v>
      </c>
      <c r="E408" s="168">
        <v>1500</v>
      </c>
      <c r="F408" s="251">
        <v>0</v>
      </c>
      <c r="G408" s="92">
        <f t="shared" si="28"/>
        <v>0</v>
      </c>
    </row>
    <row r="409" spans="1:7" ht="13.5" customHeight="1" x14ac:dyDescent="0.2">
      <c r="A409" s="407" t="s">
        <v>293</v>
      </c>
      <c r="B409" s="408"/>
      <c r="C409" s="409"/>
      <c r="D409" s="183">
        <v>2700</v>
      </c>
      <c r="E409" s="168">
        <v>3500</v>
      </c>
      <c r="F409" s="251">
        <v>3400</v>
      </c>
      <c r="G409" s="92">
        <f t="shared" si="28"/>
        <v>97.142857142857139</v>
      </c>
    </row>
    <row r="410" spans="1:7" ht="13.5" customHeight="1" x14ac:dyDescent="0.2">
      <c r="B410" s="93">
        <v>3</v>
      </c>
      <c r="C410" s="94" t="s">
        <v>77</v>
      </c>
      <c r="D410" s="202">
        <f>D411</f>
        <v>2700</v>
      </c>
      <c r="E410" s="171">
        <f>E411</f>
        <v>5000</v>
      </c>
      <c r="F410" s="254">
        <f>F411</f>
        <v>3400</v>
      </c>
      <c r="G410" s="92">
        <f t="shared" si="28"/>
        <v>68</v>
      </c>
    </row>
    <row r="411" spans="1:7" ht="13.5" customHeight="1" x14ac:dyDescent="0.2">
      <c r="B411" s="20">
        <v>38</v>
      </c>
      <c r="C411" s="32" t="s">
        <v>81</v>
      </c>
      <c r="D411" s="177">
        <f>SUM(D412:D412)</f>
        <v>2700</v>
      </c>
      <c r="E411" s="169">
        <f>SUM(E412:E412)</f>
        <v>5000</v>
      </c>
      <c r="F411" s="252">
        <f>SUM(F412:F412)</f>
        <v>3400</v>
      </c>
      <c r="G411" s="92">
        <f t="shared" si="28"/>
        <v>68</v>
      </c>
    </row>
    <row r="412" spans="1:7" ht="13.5" customHeight="1" x14ac:dyDescent="0.2">
      <c r="B412" s="23">
        <v>381</v>
      </c>
      <c r="C412" s="98" t="s">
        <v>82</v>
      </c>
      <c r="D412" s="220">
        <v>2700</v>
      </c>
      <c r="E412" s="207">
        <v>5000</v>
      </c>
      <c r="F412" s="285">
        <v>3400</v>
      </c>
      <c r="G412" s="92">
        <f t="shared" si="28"/>
        <v>68</v>
      </c>
    </row>
    <row r="413" spans="1:7" ht="27" customHeight="1" x14ac:dyDescent="0.2">
      <c r="A413" s="403" t="s">
        <v>151</v>
      </c>
      <c r="B413" s="404"/>
      <c r="C413" s="405"/>
      <c r="D413" s="191">
        <f t="shared" ref="D413:F416" si="30">D414</f>
        <v>0</v>
      </c>
      <c r="E413" s="191">
        <f t="shared" si="30"/>
        <v>0</v>
      </c>
      <c r="F413" s="281">
        <f>F416</f>
        <v>0</v>
      </c>
      <c r="G413" s="92" t="e">
        <f t="shared" si="28"/>
        <v>#DIV/0!</v>
      </c>
    </row>
    <row r="414" spans="1:7" ht="13.5" customHeight="1" x14ac:dyDescent="0.2">
      <c r="A414" s="384" t="s">
        <v>149</v>
      </c>
      <c r="B414" s="385"/>
      <c r="C414" s="386"/>
      <c r="D414" s="182">
        <f t="shared" si="30"/>
        <v>0</v>
      </c>
      <c r="E414" s="167">
        <f t="shared" si="30"/>
        <v>0</v>
      </c>
      <c r="F414" s="250">
        <f>F416</f>
        <v>0</v>
      </c>
      <c r="G414" s="92" t="e">
        <f t="shared" si="28"/>
        <v>#DIV/0!</v>
      </c>
    </row>
    <row r="415" spans="1:7" ht="13.5" customHeight="1" x14ac:dyDescent="0.2">
      <c r="A415" s="387" t="s">
        <v>214</v>
      </c>
      <c r="B415" s="388"/>
      <c r="C415" s="389"/>
      <c r="D415" s="183">
        <f t="shared" si="30"/>
        <v>0</v>
      </c>
      <c r="E415" s="168">
        <f t="shared" si="30"/>
        <v>0</v>
      </c>
      <c r="F415" s="251">
        <f t="shared" si="30"/>
        <v>0</v>
      </c>
      <c r="G415" s="92" t="e">
        <f t="shared" si="28"/>
        <v>#DIV/0!</v>
      </c>
    </row>
    <row r="416" spans="1:7" ht="13.5" customHeight="1" x14ac:dyDescent="0.2">
      <c r="B416" s="95">
        <v>3</v>
      </c>
      <c r="C416" s="94" t="s">
        <v>77</v>
      </c>
      <c r="D416" s="202">
        <f t="shared" si="30"/>
        <v>0</v>
      </c>
      <c r="E416" s="171">
        <f t="shared" si="30"/>
        <v>0</v>
      </c>
      <c r="F416" s="254">
        <f t="shared" si="30"/>
        <v>0</v>
      </c>
      <c r="G416" s="92" t="e">
        <f t="shared" si="28"/>
        <v>#DIV/0!</v>
      </c>
    </row>
    <row r="417" spans="1:8" ht="13.5" customHeight="1" x14ac:dyDescent="0.2">
      <c r="B417" s="61">
        <v>38</v>
      </c>
      <c r="C417" s="32" t="s">
        <v>81</v>
      </c>
      <c r="D417" s="177">
        <f>SUM(D418:D418)</f>
        <v>0</v>
      </c>
      <c r="E417" s="169">
        <f>SUM(E418:E418)</f>
        <v>0</v>
      </c>
      <c r="F417" s="252">
        <f>SUM(F418:F418)</f>
        <v>0</v>
      </c>
      <c r="G417" s="92" t="e">
        <f t="shared" si="28"/>
        <v>#DIV/0!</v>
      </c>
    </row>
    <row r="418" spans="1:8" ht="13.5" customHeight="1" x14ac:dyDescent="0.2">
      <c r="B418" s="62">
        <v>381</v>
      </c>
      <c r="C418" s="35" t="s">
        <v>82</v>
      </c>
      <c r="D418" s="204">
        <v>0</v>
      </c>
      <c r="E418" s="190">
        <v>0</v>
      </c>
      <c r="F418" s="253">
        <v>0</v>
      </c>
      <c r="G418" s="92" t="e">
        <f t="shared" si="28"/>
        <v>#DIV/0!</v>
      </c>
    </row>
    <row r="419" spans="1:8" ht="19.5" customHeight="1" x14ac:dyDescent="0.2">
      <c r="A419" s="542" t="s">
        <v>152</v>
      </c>
      <c r="B419" s="542"/>
      <c r="C419" s="543"/>
      <c r="D419" s="191">
        <f>D420</f>
        <v>0</v>
      </c>
      <c r="E419" s="191">
        <f>E420</f>
        <v>6000</v>
      </c>
      <c r="F419" s="281">
        <f>F420</f>
        <v>0</v>
      </c>
      <c r="G419" s="92">
        <f t="shared" si="28"/>
        <v>0</v>
      </c>
    </row>
    <row r="420" spans="1:8" ht="13.5" customHeight="1" x14ac:dyDescent="0.2">
      <c r="A420" s="384" t="s">
        <v>149</v>
      </c>
      <c r="B420" s="385"/>
      <c r="C420" s="386"/>
      <c r="D420" s="182">
        <f>D423</f>
        <v>0</v>
      </c>
      <c r="E420" s="167">
        <f>E423</f>
        <v>6000</v>
      </c>
      <c r="F420" s="250">
        <f>F423</f>
        <v>0</v>
      </c>
      <c r="G420" s="92">
        <f t="shared" si="28"/>
        <v>0</v>
      </c>
    </row>
    <row r="421" spans="1:8" ht="13.5" customHeight="1" x14ac:dyDescent="0.2">
      <c r="A421" s="387" t="s">
        <v>214</v>
      </c>
      <c r="B421" s="388"/>
      <c r="C421" s="389"/>
      <c r="D421" s="183">
        <v>0</v>
      </c>
      <c r="E421" s="168">
        <v>0</v>
      </c>
      <c r="F421" s="251">
        <f>F423</f>
        <v>0</v>
      </c>
      <c r="G421" s="92" t="e">
        <f t="shared" si="28"/>
        <v>#DIV/0!</v>
      </c>
    </row>
    <row r="422" spans="1:8" ht="13.5" customHeight="1" x14ac:dyDescent="0.2">
      <c r="A422" s="407" t="s">
        <v>293</v>
      </c>
      <c r="B422" s="408"/>
      <c r="C422" s="409"/>
      <c r="D422" s="183">
        <v>0</v>
      </c>
      <c r="E422" s="168">
        <v>6000</v>
      </c>
      <c r="F422" s="251">
        <v>0</v>
      </c>
      <c r="G422" s="92">
        <f t="shared" si="28"/>
        <v>0</v>
      </c>
    </row>
    <row r="423" spans="1:8" ht="13.5" customHeight="1" x14ac:dyDescent="0.2">
      <c r="B423" s="95">
        <v>3</v>
      </c>
      <c r="C423" s="94" t="s">
        <v>77</v>
      </c>
      <c r="D423" s="202">
        <f>D424</f>
        <v>0</v>
      </c>
      <c r="E423" s="171">
        <f>E424</f>
        <v>6000</v>
      </c>
      <c r="F423" s="254">
        <f>F424</f>
        <v>0</v>
      </c>
      <c r="G423" s="92">
        <f t="shared" si="28"/>
        <v>0</v>
      </c>
    </row>
    <row r="424" spans="1:8" ht="13.5" customHeight="1" x14ac:dyDescent="0.2">
      <c r="B424" s="61">
        <v>38</v>
      </c>
      <c r="C424" s="32" t="s">
        <v>81</v>
      </c>
      <c r="D424" s="177">
        <f>SUM(D425:D425)</f>
        <v>0</v>
      </c>
      <c r="E424" s="169">
        <f>SUM(E425:E425)</f>
        <v>6000</v>
      </c>
      <c r="F424" s="252">
        <f>SUM(F425:F425)</f>
        <v>0</v>
      </c>
      <c r="G424" s="92">
        <f t="shared" si="28"/>
        <v>0</v>
      </c>
    </row>
    <row r="425" spans="1:8" ht="13.5" customHeight="1" x14ac:dyDescent="0.2">
      <c r="B425" s="96">
        <v>382</v>
      </c>
      <c r="C425" s="98" t="s">
        <v>153</v>
      </c>
      <c r="D425" s="204">
        <v>0</v>
      </c>
      <c r="E425" s="190">
        <v>6000</v>
      </c>
      <c r="F425" s="253">
        <v>0</v>
      </c>
      <c r="G425" s="92">
        <f t="shared" si="28"/>
        <v>0</v>
      </c>
      <c r="H425" s="34"/>
    </row>
    <row r="426" spans="1:8" ht="13.5" customHeight="1" x14ac:dyDescent="0.2">
      <c r="A426" s="400" t="s">
        <v>200</v>
      </c>
      <c r="B426" s="401"/>
      <c r="C426" s="402"/>
      <c r="D426" s="166">
        <f t="shared" ref="D426:F428" si="31">D427</f>
        <v>0</v>
      </c>
      <c r="E426" s="166">
        <f t="shared" si="31"/>
        <v>5000</v>
      </c>
      <c r="F426" s="259">
        <f t="shared" si="31"/>
        <v>0</v>
      </c>
      <c r="G426" s="92">
        <f t="shared" si="28"/>
        <v>0</v>
      </c>
      <c r="H426" s="27"/>
    </row>
    <row r="427" spans="1:8" ht="13.5" customHeight="1" x14ac:dyDescent="0.2">
      <c r="A427" s="384" t="s">
        <v>149</v>
      </c>
      <c r="B427" s="385"/>
      <c r="C427" s="386"/>
      <c r="D427" s="182">
        <f t="shared" si="31"/>
        <v>0</v>
      </c>
      <c r="E427" s="167">
        <f t="shared" si="31"/>
        <v>5000</v>
      </c>
      <c r="F427" s="250">
        <f t="shared" si="31"/>
        <v>0</v>
      </c>
      <c r="G427" s="92">
        <f t="shared" si="28"/>
        <v>0</v>
      </c>
      <c r="H427" s="27"/>
    </row>
    <row r="428" spans="1:8" ht="13.5" customHeight="1" x14ac:dyDescent="0.2">
      <c r="A428" s="387" t="s">
        <v>214</v>
      </c>
      <c r="B428" s="388"/>
      <c r="C428" s="389"/>
      <c r="D428" s="183">
        <f t="shared" si="31"/>
        <v>0</v>
      </c>
      <c r="E428" s="168">
        <f t="shared" si="31"/>
        <v>5000</v>
      </c>
      <c r="F428" s="251">
        <f t="shared" si="31"/>
        <v>0</v>
      </c>
      <c r="G428" s="92">
        <f t="shared" si="28"/>
        <v>0</v>
      </c>
      <c r="H428" s="27"/>
    </row>
    <row r="429" spans="1:8" ht="13.5" customHeight="1" x14ac:dyDescent="0.2">
      <c r="B429" s="95">
        <v>3</v>
      </c>
      <c r="C429" s="94" t="s">
        <v>77</v>
      </c>
      <c r="D429" s="202">
        <f>SUM(D432,D430)</f>
        <v>0</v>
      </c>
      <c r="E429" s="171">
        <f>SUM(E432,E430)</f>
        <v>5000</v>
      </c>
      <c r="F429" s="254">
        <f>SUM(F432,F430)</f>
        <v>0</v>
      </c>
      <c r="G429" s="92">
        <f t="shared" si="28"/>
        <v>0</v>
      </c>
      <c r="H429" s="27"/>
    </row>
    <row r="430" spans="1:8" ht="13.5" customHeight="1" x14ac:dyDescent="0.2">
      <c r="B430" s="61">
        <v>35</v>
      </c>
      <c r="C430" s="41" t="s">
        <v>154</v>
      </c>
      <c r="D430" s="177">
        <f>SUM(D431:D431)</f>
        <v>0</v>
      </c>
      <c r="E430" s="169">
        <f>SUM(E431:E431)</f>
        <v>4000</v>
      </c>
      <c r="F430" s="252">
        <f>SUM(F431:F431)</f>
        <v>0</v>
      </c>
      <c r="G430" s="92">
        <f t="shared" si="28"/>
        <v>0</v>
      </c>
      <c r="H430" s="27"/>
    </row>
    <row r="431" spans="1:8" ht="13.5" customHeight="1" x14ac:dyDescent="0.2">
      <c r="B431" s="96">
        <v>352</v>
      </c>
      <c r="C431" s="35" t="s">
        <v>155</v>
      </c>
      <c r="D431" s="204">
        <v>0</v>
      </c>
      <c r="E431" s="178">
        <v>4000</v>
      </c>
      <c r="F431" s="262">
        <v>0</v>
      </c>
      <c r="G431" s="92">
        <f t="shared" si="28"/>
        <v>0</v>
      </c>
      <c r="H431" s="27"/>
    </row>
    <row r="432" spans="1:8" ht="13.5" customHeight="1" x14ac:dyDescent="0.2">
      <c r="B432" s="133">
        <v>38</v>
      </c>
      <c r="C432" s="36" t="s">
        <v>185</v>
      </c>
      <c r="D432" s="177">
        <f>SUM(D433:D433)</f>
        <v>0</v>
      </c>
      <c r="E432" s="169">
        <f>SUM(E433:E433)</f>
        <v>1000</v>
      </c>
      <c r="F432" s="252">
        <f>SUM(F433:F433)</f>
        <v>0</v>
      </c>
      <c r="G432" s="92">
        <f t="shared" si="28"/>
        <v>0</v>
      </c>
      <c r="H432" s="27"/>
    </row>
    <row r="433" spans="1:8" ht="13.5" customHeight="1" x14ac:dyDescent="0.2">
      <c r="A433" s="134"/>
      <c r="B433" s="123">
        <v>381</v>
      </c>
      <c r="C433" s="37" t="s">
        <v>184</v>
      </c>
      <c r="D433" s="204">
        <v>0</v>
      </c>
      <c r="E433" s="208">
        <v>1000</v>
      </c>
      <c r="F433" s="283">
        <v>0</v>
      </c>
      <c r="G433" s="92">
        <f t="shared" si="28"/>
        <v>0</v>
      </c>
      <c r="H433" s="27"/>
    </row>
    <row r="434" spans="1:8" s="56" customFormat="1" ht="16.5" customHeight="1" x14ac:dyDescent="0.2">
      <c r="A434" s="548" t="s">
        <v>225</v>
      </c>
      <c r="B434" s="548"/>
      <c r="C434" s="549"/>
      <c r="D434" s="209">
        <f>D435</f>
        <v>3055.76</v>
      </c>
      <c r="E434" s="209">
        <f>E435</f>
        <v>4800</v>
      </c>
      <c r="F434" s="286">
        <f>F435</f>
        <v>2154.87</v>
      </c>
      <c r="G434" s="92">
        <f t="shared" si="28"/>
        <v>44.893124999999998</v>
      </c>
      <c r="H434" s="58"/>
    </row>
    <row r="435" spans="1:8" ht="21.6" customHeight="1" x14ac:dyDescent="0.2">
      <c r="A435" s="443" t="s">
        <v>156</v>
      </c>
      <c r="B435" s="444"/>
      <c r="C435" s="445"/>
      <c r="D435" s="165">
        <f>SUM(D436,D445)</f>
        <v>3055.76</v>
      </c>
      <c r="E435" s="165">
        <f>SUM(E436,E445)</f>
        <v>4800</v>
      </c>
      <c r="F435" s="248">
        <f>SUM(F445,F436)</f>
        <v>2154.87</v>
      </c>
      <c r="G435" s="92">
        <f t="shared" si="28"/>
        <v>44.893124999999998</v>
      </c>
    </row>
    <row r="436" spans="1:8" ht="13.5" customHeight="1" x14ac:dyDescent="0.2">
      <c r="A436" s="403" t="s">
        <v>157</v>
      </c>
      <c r="B436" s="404"/>
      <c r="C436" s="405"/>
      <c r="D436" s="232">
        <f t="shared" ref="D436:F436" si="32">D437</f>
        <v>3055.76</v>
      </c>
      <c r="E436" s="191">
        <f t="shared" si="32"/>
        <v>4800</v>
      </c>
      <c r="F436" s="273">
        <f t="shared" si="32"/>
        <v>2154.87</v>
      </c>
      <c r="G436" s="92">
        <f t="shared" si="28"/>
        <v>44.893124999999998</v>
      </c>
    </row>
    <row r="437" spans="1:8" ht="13.5" customHeight="1" x14ac:dyDescent="0.2">
      <c r="A437" s="384" t="s">
        <v>149</v>
      </c>
      <c r="B437" s="385"/>
      <c r="C437" s="386"/>
      <c r="D437" s="182">
        <f>D440</f>
        <v>3055.76</v>
      </c>
      <c r="E437" s="167">
        <f>E440</f>
        <v>4800</v>
      </c>
      <c r="F437" s="250">
        <f>F440</f>
        <v>2154.87</v>
      </c>
      <c r="G437" s="92">
        <f t="shared" si="28"/>
        <v>44.893124999999998</v>
      </c>
    </row>
    <row r="438" spans="1:8" ht="13.5" customHeight="1" x14ac:dyDescent="0.2">
      <c r="A438" s="387" t="s">
        <v>214</v>
      </c>
      <c r="B438" s="388"/>
      <c r="C438" s="389"/>
      <c r="D438" s="183">
        <v>0</v>
      </c>
      <c r="E438" s="168">
        <v>0</v>
      </c>
      <c r="F438" s="251">
        <v>0</v>
      </c>
      <c r="G438" s="92" t="e">
        <f t="shared" si="28"/>
        <v>#DIV/0!</v>
      </c>
    </row>
    <row r="439" spans="1:8" ht="13.5" customHeight="1" x14ac:dyDescent="0.2">
      <c r="A439" s="407" t="s">
        <v>293</v>
      </c>
      <c r="B439" s="408"/>
      <c r="C439" s="409"/>
      <c r="D439" s="183">
        <v>3055.76</v>
      </c>
      <c r="E439" s="168">
        <v>4800</v>
      </c>
      <c r="F439" s="251">
        <v>2154.87</v>
      </c>
      <c r="G439" s="92">
        <f t="shared" si="28"/>
        <v>44.893124999999998</v>
      </c>
    </row>
    <row r="440" spans="1:8" ht="13.5" customHeight="1" x14ac:dyDescent="0.2">
      <c r="B440" s="95">
        <v>3</v>
      </c>
      <c r="C440" s="94" t="s">
        <v>77</v>
      </c>
      <c r="D440" s="202">
        <f>SUM(D441,D443)</f>
        <v>3055.76</v>
      </c>
      <c r="E440" s="171">
        <f>SUM(E441,E443)</f>
        <v>4800</v>
      </c>
      <c r="F440" s="264">
        <f>SUM(F441,F443)</f>
        <v>2154.87</v>
      </c>
      <c r="G440" s="92">
        <f t="shared" si="28"/>
        <v>44.893124999999998</v>
      </c>
    </row>
    <row r="441" spans="1:8" ht="13.5" customHeight="1" x14ac:dyDescent="0.2">
      <c r="B441" s="61">
        <v>38</v>
      </c>
      <c r="C441" s="32" t="s">
        <v>81</v>
      </c>
      <c r="D441" s="177">
        <f>SUM(D442:D442)</f>
        <v>2800</v>
      </c>
      <c r="E441" s="169">
        <f>SUM(E442:E442)</f>
        <v>4000</v>
      </c>
      <c r="F441" s="252">
        <f>SUM(F442:F442)</f>
        <v>2000</v>
      </c>
      <c r="G441" s="92">
        <f t="shared" si="28"/>
        <v>50</v>
      </c>
    </row>
    <row r="442" spans="1:8" ht="13.5" customHeight="1" x14ac:dyDescent="0.2">
      <c r="B442" s="62">
        <v>381</v>
      </c>
      <c r="C442" s="35" t="s">
        <v>82</v>
      </c>
      <c r="D442" s="223">
        <v>2800</v>
      </c>
      <c r="E442" s="190">
        <v>4000</v>
      </c>
      <c r="F442" s="253">
        <v>2000</v>
      </c>
      <c r="G442" s="92">
        <f t="shared" si="28"/>
        <v>50</v>
      </c>
    </row>
    <row r="443" spans="1:8" ht="13.5" customHeight="1" x14ac:dyDescent="0.2">
      <c r="B443" s="61">
        <v>32</v>
      </c>
      <c r="C443" s="32" t="s">
        <v>78</v>
      </c>
      <c r="D443" s="224">
        <f>D444</f>
        <v>255.76</v>
      </c>
      <c r="E443" s="179">
        <f>E444</f>
        <v>800</v>
      </c>
      <c r="F443" s="263">
        <f>F444</f>
        <v>154.87</v>
      </c>
      <c r="G443" s="92">
        <f t="shared" si="28"/>
        <v>19.358750000000001</v>
      </c>
    </row>
    <row r="444" spans="1:8" ht="13.5" customHeight="1" x14ac:dyDescent="0.2">
      <c r="B444" s="96">
        <v>322</v>
      </c>
      <c r="C444" s="98" t="s">
        <v>169</v>
      </c>
      <c r="D444" s="240">
        <v>255.76</v>
      </c>
      <c r="E444" s="210">
        <v>800</v>
      </c>
      <c r="F444" s="285">
        <v>154.87</v>
      </c>
      <c r="G444" s="92">
        <f t="shared" si="28"/>
        <v>19.358750000000001</v>
      </c>
    </row>
    <row r="445" spans="1:8" ht="13.5" customHeight="1" x14ac:dyDescent="0.2">
      <c r="A445" s="483" t="s">
        <v>158</v>
      </c>
      <c r="B445" s="483"/>
      <c r="C445" s="483"/>
      <c r="D445" s="232">
        <f t="shared" ref="D445:F448" si="33">D446</f>
        <v>0</v>
      </c>
      <c r="E445" s="191">
        <f t="shared" si="33"/>
        <v>0</v>
      </c>
      <c r="F445" s="273">
        <f t="shared" si="33"/>
        <v>0</v>
      </c>
      <c r="G445" s="92" t="e">
        <f t="shared" si="28"/>
        <v>#DIV/0!</v>
      </c>
    </row>
    <row r="446" spans="1:8" ht="13.5" customHeight="1" x14ac:dyDescent="0.2">
      <c r="A446" s="465" t="s">
        <v>149</v>
      </c>
      <c r="B446" s="465"/>
      <c r="C446" s="465"/>
      <c r="D446" s="182">
        <f t="shared" si="33"/>
        <v>0</v>
      </c>
      <c r="E446" s="167">
        <f t="shared" si="33"/>
        <v>0</v>
      </c>
      <c r="F446" s="250">
        <f t="shared" si="33"/>
        <v>0</v>
      </c>
      <c r="G446" s="92" t="e">
        <f t="shared" si="28"/>
        <v>#DIV/0!</v>
      </c>
    </row>
    <row r="447" spans="1:8" ht="13.5" customHeight="1" x14ac:dyDescent="0.2">
      <c r="A447" s="478" t="s">
        <v>214</v>
      </c>
      <c r="B447" s="478"/>
      <c r="C447" s="478"/>
      <c r="D447" s="183">
        <v>0</v>
      </c>
      <c r="E447" s="168">
        <f t="shared" si="33"/>
        <v>0</v>
      </c>
      <c r="F447" s="251">
        <f t="shared" si="33"/>
        <v>0</v>
      </c>
      <c r="G447" s="92" t="e">
        <f t="shared" si="28"/>
        <v>#DIV/0!</v>
      </c>
    </row>
    <row r="448" spans="1:8" ht="13.5" customHeight="1" x14ac:dyDescent="0.2">
      <c r="B448" s="95">
        <v>4</v>
      </c>
      <c r="C448" s="94" t="s">
        <v>104</v>
      </c>
      <c r="D448" s="202">
        <f t="shared" si="33"/>
        <v>0</v>
      </c>
      <c r="E448" s="211">
        <f t="shared" si="33"/>
        <v>0</v>
      </c>
      <c r="F448" s="254">
        <f t="shared" si="33"/>
        <v>0</v>
      </c>
      <c r="G448" s="92" t="e">
        <f t="shared" si="28"/>
        <v>#DIV/0!</v>
      </c>
    </row>
    <row r="449" spans="1:9" ht="13.5" customHeight="1" x14ac:dyDescent="0.2">
      <c r="B449" s="61">
        <v>42</v>
      </c>
      <c r="C449" s="32" t="s">
        <v>123</v>
      </c>
      <c r="D449" s="177">
        <f>SUM(D450:D450)</f>
        <v>0</v>
      </c>
      <c r="E449" s="169">
        <f>SUM(E450:E450)</f>
        <v>0</v>
      </c>
      <c r="F449" s="252">
        <f>SUM(F450:F450)</f>
        <v>0</v>
      </c>
      <c r="G449" s="92" t="e">
        <f t="shared" si="28"/>
        <v>#DIV/0!</v>
      </c>
    </row>
    <row r="450" spans="1:9" ht="13.5" customHeight="1" x14ac:dyDescent="0.2">
      <c r="A450" s="122"/>
      <c r="B450" s="62">
        <v>421</v>
      </c>
      <c r="C450" s="35" t="s">
        <v>111</v>
      </c>
      <c r="D450" s="223">
        <v>0</v>
      </c>
      <c r="E450" s="178">
        <v>0</v>
      </c>
      <c r="F450" s="253">
        <v>0</v>
      </c>
      <c r="G450" s="92" t="e">
        <f t="shared" si="28"/>
        <v>#DIV/0!</v>
      </c>
    </row>
    <row r="451" spans="1:9" ht="16.5" customHeight="1" x14ac:dyDescent="0.2">
      <c r="A451" s="548" t="s">
        <v>226</v>
      </c>
      <c r="B451" s="548"/>
      <c r="C451" s="549"/>
      <c r="D451" s="206">
        <f>D452</f>
        <v>4061.0599999999995</v>
      </c>
      <c r="E451" s="206">
        <f>E452</f>
        <v>41592</v>
      </c>
      <c r="F451" s="287">
        <f>F452</f>
        <v>13029.26</v>
      </c>
      <c r="G451" s="92">
        <f t="shared" si="28"/>
        <v>31.326360838622811</v>
      </c>
    </row>
    <row r="452" spans="1:9" ht="24" customHeight="1" x14ac:dyDescent="0.2">
      <c r="A452" s="443" t="s">
        <v>159</v>
      </c>
      <c r="B452" s="444"/>
      <c r="C452" s="445"/>
      <c r="D452" s="165">
        <f>SUM(D453,D461,D467,D474,D480)</f>
        <v>4061.0599999999995</v>
      </c>
      <c r="E452" s="165">
        <f>SUM(E453,E461,E467,E474,E480)</f>
        <v>41592</v>
      </c>
      <c r="F452" s="248">
        <f>SUM(F453,F461,F467,F474,F480)</f>
        <v>13029.26</v>
      </c>
      <c r="G452" s="92">
        <f t="shared" si="28"/>
        <v>31.326360838622811</v>
      </c>
      <c r="H452" s="27"/>
    </row>
    <row r="453" spans="1:9" ht="16.5" customHeight="1" x14ac:dyDescent="0.2">
      <c r="A453" s="403" t="s">
        <v>160</v>
      </c>
      <c r="B453" s="404"/>
      <c r="C453" s="405"/>
      <c r="D453" s="232">
        <f t="shared" ref="D453:F455" si="34">D454</f>
        <v>999.3</v>
      </c>
      <c r="E453" s="191">
        <f t="shared" si="34"/>
        <v>4000</v>
      </c>
      <c r="F453" s="273">
        <f t="shared" si="34"/>
        <v>3769.98</v>
      </c>
      <c r="G453" s="92">
        <f t="shared" si="28"/>
        <v>94.249499999999998</v>
      </c>
      <c r="H453" s="27"/>
    </row>
    <row r="454" spans="1:9" ht="13.5" customHeight="1" x14ac:dyDescent="0.2">
      <c r="A454" s="384" t="s">
        <v>161</v>
      </c>
      <c r="B454" s="385"/>
      <c r="C454" s="386"/>
      <c r="D454" s="182">
        <f>D456</f>
        <v>999.3</v>
      </c>
      <c r="E454" s="167">
        <f>E456</f>
        <v>4000</v>
      </c>
      <c r="F454" s="250">
        <f t="shared" si="34"/>
        <v>3769.98</v>
      </c>
      <c r="G454" s="92">
        <f t="shared" si="28"/>
        <v>94.249499999999998</v>
      </c>
      <c r="H454" s="27"/>
    </row>
    <row r="455" spans="1:9" ht="13.5" customHeight="1" x14ac:dyDescent="0.2">
      <c r="A455" s="522" t="s">
        <v>283</v>
      </c>
      <c r="B455" s="520"/>
      <c r="C455" s="521"/>
      <c r="D455" s="183">
        <f t="shared" si="34"/>
        <v>999.3</v>
      </c>
      <c r="E455" s="168">
        <f t="shared" si="34"/>
        <v>4000</v>
      </c>
      <c r="F455" s="251">
        <f t="shared" si="34"/>
        <v>3769.98</v>
      </c>
      <c r="G455" s="92">
        <f t="shared" si="28"/>
        <v>94.249499999999998</v>
      </c>
      <c r="H455" s="27"/>
    </row>
    <row r="456" spans="1:9" ht="13.5" customHeight="1" x14ac:dyDescent="0.2">
      <c r="B456" s="95">
        <v>3</v>
      </c>
      <c r="C456" s="94" t="s">
        <v>77</v>
      </c>
      <c r="D456" s="202">
        <f>SUM(D457,D459)</f>
        <v>999.3</v>
      </c>
      <c r="E456" s="171">
        <f>SUM(E457,E459)</f>
        <v>4000</v>
      </c>
      <c r="F456" s="264">
        <f>SUM(F457,F459)</f>
        <v>3769.98</v>
      </c>
      <c r="G456" s="92">
        <f t="shared" ref="G456:G519" si="35">F456/E456*100</f>
        <v>94.249499999999998</v>
      </c>
      <c r="H456" s="27"/>
      <c r="I456" s="555"/>
    </row>
    <row r="457" spans="1:9" ht="13.5" customHeight="1" x14ac:dyDescent="0.2">
      <c r="B457" s="61">
        <v>38</v>
      </c>
      <c r="C457" s="32" t="s">
        <v>81</v>
      </c>
      <c r="D457" s="177">
        <f>SUM(D458:D458)</f>
        <v>999.3</v>
      </c>
      <c r="E457" s="169">
        <f>SUM(E458)</f>
        <v>4000</v>
      </c>
      <c r="F457" s="252">
        <f>SUM(F458:F458)</f>
        <v>3769.98</v>
      </c>
      <c r="G457" s="92">
        <f t="shared" si="35"/>
        <v>94.249499999999998</v>
      </c>
      <c r="H457" s="27"/>
      <c r="I457" s="555"/>
    </row>
    <row r="458" spans="1:9" ht="13.5" customHeight="1" x14ac:dyDescent="0.2">
      <c r="B458" s="62">
        <v>381</v>
      </c>
      <c r="C458" s="35" t="s">
        <v>82</v>
      </c>
      <c r="D458" s="204">
        <v>999.3</v>
      </c>
      <c r="E458" s="189">
        <v>4000</v>
      </c>
      <c r="F458" s="262">
        <v>3769.98</v>
      </c>
      <c r="G458" s="92">
        <f t="shared" si="35"/>
        <v>94.249499999999998</v>
      </c>
      <c r="H458" s="27"/>
      <c r="I458" s="555"/>
    </row>
    <row r="459" spans="1:9" ht="13.5" customHeight="1" x14ac:dyDescent="0.2">
      <c r="B459" s="61">
        <v>32</v>
      </c>
      <c r="C459" s="32" t="s">
        <v>78</v>
      </c>
      <c r="D459" s="241">
        <f>D460</f>
        <v>0</v>
      </c>
      <c r="E459" s="179">
        <f>E460</f>
        <v>0</v>
      </c>
      <c r="F459" s="263">
        <f>F460</f>
        <v>0</v>
      </c>
      <c r="G459" s="92" t="e">
        <f t="shared" si="35"/>
        <v>#DIV/0!</v>
      </c>
      <c r="H459" s="27"/>
      <c r="I459" s="555"/>
    </row>
    <row r="460" spans="1:9" ht="13.5" customHeight="1" x14ac:dyDescent="0.2">
      <c r="B460" s="96">
        <v>322</v>
      </c>
      <c r="C460" s="98" t="s">
        <v>169</v>
      </c>
      <c r="D460" s="220">
        <v>0</v>
      </c>
      <c r="E460" s="212">
        <v>0</v>
      </c>
      <c r="F460" s="255">
        <v>0</v>
      </c>
      <c r="G460" s="92" t="e">
        <f t="shared" si="35"/>
        <v>#DIV/0!</v>
      </c>
      <c r="H460" s="27"/>
      <c r="I460" s="555"/>
    </row>
    <row r="461" spans="1:9" ht="16.5" customHeight="1" x14ac:dyDescent="0.2">
      <c r="A461" s="403" t="s">
        <v>162</v>
      </c>
      <c r="B461" s="404"/>
      <c r="C461" s="405"/>
      <c r="D461" s="232">
        <f t="shared" ref="D461:F464" si="36">D462</f>
        <v>1999.98</v>
      </c>
      <c r="E461" s="213">
        <f t="shared" si="36"/>
        <v>6000</v>
      </c>
      <c r="F461" s="288">
        <f t="shared" si="36"/>
        <v>1500</v>
      </c>
      <c r="G461" s="92">
        <f t="shared" si="35"/>
        <v>25</v>
      </c>
      <c r="H461" s="27"/>
      <c r="I461" s="555"/>
    </row>
    <row r="462" spans="1:9" ht="13.5" customHeight="1" x14ac:dyDescent="0.2">
      <c r="A462" s="384" t="s">
        <v>163</v>
      </c>
      <c r="B462" s="385"/>
      <c r="C462" s="386"/>
      <c r="D462" s="182">
        <f t="shared" si="36"/>
        <v>1999.98</v>
      </c>
      <c r="E462" s="167">
        <f t="shared" si="36"/>
        <v>6000</v>
      </c>
      <c r="F462" s="250">
        <f t="shared" si="36"/>
        <v>1500</v>
      </c>
      <c r="G462" s="92">
        <f t="shared" si="35"/>
        <v>25</v>
      </c>
      <c r="H462" s="27"/>
    </row>
    <row r="463" spans="1:9" ht="13.5" customHeight="1" x14ac:dyDescent="0.2">
      <c r="A463" s="407" t="s">
        <v>293</v>
      </c>
      <c r="B463" s="408"/>
      <c r="C463" s="409"/>
      <c r="D463" s="183">
        <f t="shared" si="36"/>
        <v>1999.98</v>
      </c>
      <c r="E463" s="168">
        <f t="shared" si="36"/>
        <v>6000</v>
      </c>
      <c r="F463" s="251">
        <f t="shared" si="36"/>
        <v>1500</v>
      </c>
      <c r="G463" s="92">
        <f t="shared" si="35"/>
        <v>25</v>
      </c>
      <c r="H463" s="27"/>
    </row>
    <row r="464" spans="1:9" ht="13.5" customHeight="1" x14ac:dyDescent="0.2">
      <c r="B464" s="95">
        <v>3</v>
      </c>
      <c r="C464" s="94" t="s">
        <v>77</v>
      </c>
      <c r="D464" s="202">
        <f t="shared" si="36"/>
        <v>1999.98</v>
      </c>
      <c r="E464" s="171">
        <f t="shared" si="36"/>
        <v>6000</v>
      </c>
      <c r="F464" s="254">
        <f t="shared" si="36"/>
        <v>1500</v>
      </c>
      <c r="G464" s="92">
        <f t="shared" si="35"/>
        <v>25</v>
      </c>
      <c r="H464" s="27"/>
    </row>
    <row r="465" spans="1:9" ht="13.5" customHeight="1" x14ac:dyDescent="0.2">
      <c r="B465" s="61">
        <v>38</v>
      </c>
      <c r="C465" s="32" t="s">
        <v>81</v>
      </c>
      <c r="D465" s="177">
        <f>SUM(D466:D466)</f>
        <v>1999.98</v>
      </c>
      <c r="E465" s="169">
        <f>SUM(E466:E466)</f>
        <v>6000</v>
      </c>
      <c r="F465" s="252">
        <f>SUM(F466:F466)</f>
        <v>1500</v>
      </c>
      <c r="G465" s="92">
        <f t="shared" si="35"/>
        <v>25</v>
      </c>
      <c r="H465" s="27"/>
    </row>
    <row r="466" spans="1:9" ht="13.5" customHeight="1" x14ac:dyDescent="0.2">
      <c r="B466" s="96">
        <v>382</v>
      </c>
      <c r="C466" s="98" t="s">
        <v>153</v>
      </c>
      <c r="D466" s="223">
        <v>1999.98</v>
      </c>
      <c r="E466" s="190">
        <v>6000</v>
      </c>
      <c r="F466" s="253">
        <v>1500</v>
      </c>
      <c r="G466" s="92">
        <f t="shared" si="35"/>
        <v>25</v>
      </c>
      <c r="H466" s="27"/>
    </row>
    <row r="467" spans="1:9" ht="14.25" customHeight="1" x14ac:dyDescent="0.2">
      <c r="A467" s="483" t="s">
        <v>164</v>
      </c>
      <c r="B467" s="483"/>
      <c r="C467" s="483"/>
      <c r="D467" s="232">
        <f t="shared" ref="D467:F471" si="37">D468</f>
        <v>0</v>
      </c>
      <c r="E467" s="191">
        <f t="shared" si="37"/>
        <v>26000</v>
      </c>
      <c r="F467" s="273">
        <f t="shared" si="37"/>
        <v>6372.5</v>
      </c>
      <c r="G467" s="92">
        <f t="shared" si="35"/>
        <v>24.509615384615387</v>
      </c>
      <c r="H467" s="27"/>
    </row>
    <row r="468" spans="1:9" ht="13.5" customHeight="1" x14ac:dyDescent="0.2">
      <c r="A468" s="465" t="s">
        <v>163</v>
      </c>
      <c r="B468" s="465"/>
      <c r="C468" s="465"/>
      <c r="D468" s="182">
        <f>D471</f>
        <v>0</v>
      </c>
      <c r="E468" s="167">
        <f t="shared" si="37"/>
        <v>26000</v>
      </c>
      <c r="F468" s="250">
        <f t="shared" si="37"/>
        <v>6372.5</v>
      </c>
      <c r="G468" s="92">
        <f t="shared" si="35"/>
        <v>24.509615384615387</v>
      </c>
      <c r="H468" s="27"/>
    </row>
    <row r="469" spans="1:9" ht="13.5" customHeight="1" x14ac:dyDescent="0.2">
      <c r="A469" s="407" t="s">
        <v>273</v>
      </c>
      <c r="B469" s="408"/>
      <c r="C469" s="415"/>
      <c r="D469" s="183">
        <v>0</v>
      </c>
      <c r="E469" s="168">
        <f>E471</f>
        <v>26000</v>
      </c>
      <c r="F469" s="251">
        <f>F471</f>
        <v>6372.5</v>
      </c>
      <c r="G469" s="92">
        <f t="shared" si="35"/>
        <v>24.509615384615387</v>
      </c>
      <c r="H469" s="27"/>
    </row>
    <row r="470" spans="1:9" ht="13.5" customHeight="1" x14ac:dyDescent="0.2">
      <c r="A470" s="407" t="s">
        <v>260</v>
      </c>
      <c r="B470" s="408"/>
      <c r="C470" s="409"/>
      <c r="D470" s="183">
        <v>0</v>
      </c>
      <c r="E470" s="168">
        <v>0</v>
      </c>
      <c r="F470" s="251">
        <v>0</v>
      </c>
      <c r="G470" s="92" t="e">
        <f t="shared" si="35"/>
        <v>#DIV/0!</v>
      </c>
      <c r="H470" s="27"/>
    </row>
    <row r="471" spans="1:9" ht="13.5" customHeight="1" x14ac:dyDescent="0.2">
      <c r="B471" s="95">
        <v>4</v>
      </c>
      <c r="C471" s="94" t="s">
        <v>104</v>
      </c>
      <c r="D471" s="202">
        <f t="shared" si="37"/>
        <v>0</v>
      </c>
      <c r="E471" s="211">
        <f t="shared" si="37"/>
        <v>26000</v>
      </c>
      <c r="F471" s="254">
        <f t="shared" si="37"/>
        <v>6372.5</v>
      </c>
      <c r="G471" s="92">
        <f t="shared" si="35"/>
        <v>24.509615384615387</v>
      </c>
      <c r="H471" s="27"/>
    </row>
    <row r="472" spans="1:9" ht="13.5" customHeight="1" x14ac:dyDescent="0.2">
      <c r="B472" s="61">
        <v>42</v>
      </c>
      <c r="C472" s="32" t="s">
        <v>165</v>
      </c>
      <c r="D472" s="177">
        <f>SUM(D473:D473)</f>
        <v>0</v>
      </c>
      <c r="E472" s="169">
        <f>SUM(E473:E473)</f>
        <v>26000</v>
      </c>
      <c r="F472" s="252">
        <f>SUM(F473:F473)</f>
        <v>6372.5</v>
      </c>
      <c r="G472" s="92">
        <f t="shared" si="35"/>
        <v>24.509615384615387</v>
      </c>
      <c r="H472" s="27"/>
    </row>
    <row r="473" spans="1:9" ht="13.5" customHeight="1" x14ac:dyDescent="0.2">
      <c r="B473" s="96">
        <v>421</v>
      </c>
      <c r="C473" s="98" t="s">
        <v>166</v>
      </c>
      <c r="D473" s="223">
        <v>0</v>
      </c>
      <c r="E473" s="189">
        <v>26000</v>
      </c>
      <c r="F473" s="253">
        <v>6372.5</v>
      </c>
      <c r="G473" s="92">
        <f t="shared" si="35"/>
        <v>24.509615384615387</v>
      </c>
      <c r="H473" s="27"/>
      <c r="I473" s="34"/>
    </row>
    <row r="474" spans="1:9" ht="17.25" customHeight="1" x14ac:dyDescent="0.2">
      <c r="A474" s="481" t="s">
        <v>227</v>
      </c>
      <c r="B474" s="481"/>
      <c r="C474" s="481"/>
      <c r="D474" s="232">
        <f>D477</f>
        <v>0</v>
      </c>
      <c r="E474" s="191">
        <f t="shared" ref="D474:F477" si="38">E475</f>
        <v>1780</v>
      </c>
      <c r="F474" s="273">
        <f t="shared" si="38"/>
        <v>0</v>
      </c>
      <c r="G474" s="92">
        <f t="shared" si="35"/>
        <v>0</v>
      </c>
    </row>
    <row r="475" spans="1:9" ht="13.5" customHeight="1" x14ac:dyDescent="0.2">
      <c r="A475" s="406" t="s">
        <v>161</v>
      </c>
      <c r="B475" s="406"/>
      <c r="C475" s="406"/>
      <c r="D475" s="182">
        <f t="shared" si="38"/>
        <v>0</v>
      </c>
      <c r="E475" s="167">
        <f t="shared" si="38"/>
        <v>1780</v>
      </c>
      <c r="F475" s="250">
        <f t="shared" si="38"/>
        <v>0</v>
      </c>
      <c r="G475" s="92">
        <f t="shared" si="35"/>
        <v>0</v>
      </c>
    </row>
    <row r="476" spans="1:9" ht="13.5" customHeight="1" x14ac:dyDescent="0.2">
      <c r="A476" s="478" t="s">
        <v>214</v>
      </c>
      <c r="B476" s="478"/>
      <c r="C476" s="478"/>
      <c r="D476" s="183">
        <f t="shared" si="38"/>
        <v>0</v>
      </c>
      <c r="E476" s="168">
        <f t="shared" si="38"/>
        <v>1780</v>
      </c>
      <c r="F476" s="251">
        <f t="shared" si="38"/>
        <v>0</v>
      </c>
      <c r="G476" s="92">
        <f t="shared" si="35"/>
        <v>0</v>
      </c>
    </row>
    <row r="477" spans="1:9" ht="13.5" customHeight="1" x14ac:dyDescent="0.2">
      <c r="B477" s="95">
        <v>4</v>
      </c>
      <c r="C477" s="100" t="s">
        <v>167</v>
      </c>
      <c r="D477" s="202">
        <f t="shared" si="38"/>
        <v>0</v>
      </c>
      <c r="E477" s="171">
        <f t="shared" si="38"/>
        <v>1780</v>
      </c>
      <c r="F477" s="254">
        <f t="shared" si="38"/>
        <v>0</v>
      </c>
      <c r="G477" s="92">
        <f t="shared" si="35"/>
        <v>0</v>
      </c>
    </row>
    <row r="478" spans="1:9" ht="13.5" customHeight="1" x14ac:dyDescent="0.2">
      <c r="B478" s="61">
        <v>42</v>
      </c>
      <c r="C478" s="32" t="s">
        <v>168</v>
      </c>
      <c r="D478" s="177">
        <f>SUM(D479:D479)</f>
        <v>0</v>
      </c>
      <c r="E478" s="169">
        <f>SUM(E479:E479)</f>
        <v>1780</v>
      </c>
      <c r="F478" s="252">
        <f>SUM(F479:F479)</f>
        <v>0</v>
      </c>
      <c r="G478" s="92">
        <f t="shared" si="35"/>
        <v>0</v>
      </c>
    </row>
    <row r="479" spans="1:9" ht="13.5" customHeight="1" x14ac:dyDescent="0.2">
      <c r="B479" s="96">
        <v>426</v>
      </c>
      <c r="C479" s="97" t="s">
        <v>194</v>
      </c>
      <c r="D479" s="223">
        <v>0</v>
      </c>
      <c r="E479" s="189">
        <v>1780</v>
      </c>
      <c r="F479" s="253">
        <v>0</v>
      </c>
      <c r="G479" s="92">
        <f t="shared" si="35"/>
        <v>0</v>
      </c>
      <c r="H479" s="34"/>
    </row>
    <row r="480" spans="1:9" ht="13.5" customHeight="1" x14ac:dyDescent="0.2">
      <c r="A480" s="400" t="s">
        <v>268</v>
      </c>
      <c r="B480" s="401"/>
      <c r="C480" s="402"/>
      <c r="D480" s="181">
        <f>D481</f>
        <v>1061.78</v>
      </c>
      <c r="E480" s="166">
        <f>E481</f>
        <v>3812</v>
      </c>
      <c r="F480" s="249">
        <f>F484</f>
        <v>1386.78</v>
      </c>
      <c r="G480" s="92">
        <f t="shared" si="35"/>
        <v>36.379328436516261</v>
      </c>
    </row>
    <row r="481" spans="1:9" ht="13.5" customHeight="1" x14ac:dyDescent="0.2">
      <c r="A481" s="384" t="s">
        <v>163</v>
      </c>
      <c r="B481" s="385"/>
      <c r="C481" s="386"/>
      <c r="D481" s="182">
        <f>D484</f>
        <v>1061.78</v>
      </c>
      <c r="E481" s="167">
        <f>E484</f>
        <v>3812</v>
      </c>
      <c r="F481" s="250">
        <f>F480</f>
        <v>1386.78</v>
      </c>
      <c r="G481" s="92">
        <f t="shared" si="35"/>
        <v>36.379328436516261</v>
      </c>
    </row>
    <row r="482" spans="1:9" ht="13.5" customHeight="1" x14ac:dyDescent="0.2">
      <c r="A482" s="387" t="s">
        <v>214</v>
      </c>
      <c r="B482" s="388"/>
      <c r="C482" s="389"/>
      <c r="D482" s="183">
        <f>D484</f>
        <v>1061.78</v>
      </c>
      <c r="E482" s="168">
        <v>0</v>
      </c>
      <c r="F482" s="251">
        <v>0</v>
      </c>
      <c r="G482" s="92" t="e">
        <f t="shared" si="35"/>
        <v>#DIV/0!</v>
      </c>
    </row>
    <row r="483" spans="1:9" ht="13.5" customHeight="1" x14ac:dyDescent="0.2">
      <c r="A483" s="407" t="s">
        <v>293</v>
      </c>
      <c r="B483" s="408"/>
      <c r="C483" s="409"/>
      <c r="D483" s="183">
        <v>0</v>
      </c>
      <c r="E483" s="168">
        <v>3812</v>
      </c>
      <c r="F483" s="251">
        <v>1386.78</v>
      </c>
      <c r="G483" s="92">
        <f t="shared" si="35"/>
        <v>36.379328436516261</v>
      </c>
    </row>
    <row r="484" spans="1:9" ht="13.5" customHeight="1" x14ac:dyDescent="0.2">
      <c r="B484" s="95">
        <v>3</v>
      </c>
      <c r="C484" s="94" t="s">
        <v>77</v>
      </c>
      <c r="D484" s="202">
        <f>SUM(D488,D485)</f>
        <v>1061.78</v>
      </c>
      <c r="E484" s="211">
        <f>SUM(E488,E485)</f>
        <v>3812</v>
      </c>
      <c r="F484" s="254">
        <f>SUM(F488,F485)</f>
        <v>1386.78</v>
      </c>
      <c r="G484" s="92">
        <f t="shared" si="35"/>
        <v>36.379328436516261</v>
      </c>
    </row>
    <row r="485" spans="1:9" ht="13.5" customHeight="1" x14ac:dyDescent="0.2">
      <c r="B485" s="61">
        <v>32</v>
      </c>
      <c r="C485" s="32" t="s">
        <v>78</v>
      </c>
      <c r="D485" s="177">
        <f>SUM(D486,D487)</f>
        <v>0</v>
      </c>
      <c r="E485" s="169">
        <f>SUM(E486,E487)</f>
        <v>2750</v>
      </c>
      <c r="F485" s="252">
        <f>SUM(F486,F487)</f>
        <v>325</v>
      </c>
      <c r="G485" s="92">
        <f t="shared" si="35"/>
        <v>11.818181818181818</v>
      </c>
    </row>
    <row r="486" spans="1:9" ht="13.5" customHeight="1" x14ac:dyDescent="0.2">
      <c r="B486" s="62">
        <v>322</v>
      </c>
      <c r="C486" s="98" t="s">
        <v>169</v>
      </c>
      <c r="D486" s="220">
        <v>0</v>
      </c>
      <c r="E486" s="212">
        <v>750</v>
      </c>
      <c r="F486" s="285">
        <v>0</v>
      </c>
      <c r="G486" s="92">
        <f t="shared" si="35"/>
        <v>0</v>
      </c>
    </row>
    <row r="487" spans="1:9" ht="13.5" customHeight="1" x14ac:dyDescent="0.2">
      <c r="B487" s="42">
        <v>323</v>
      </c>
      <c r="C487" s="111" t="s">
        <v>127</v>
      </c>
      <c r="D487" s="228">
        <v>0</v>
      </c>
      <c r="E487" s="214">
        <v>2000</v>
      </c>
      <c r="F487" s="270">
        <v>325</v>
      </c>
      <c r="G487" s="92">
        <f t="shared" si="35"/>
        <v>16.25</v>
      </c>
    </row>
    <row r="488" spans="1:9" ht="13.5" customHeight="1" x14ac:dyDescent="0.2">
      <c r="B488" s="65">
        <v>38</v>
      </c>
      <c r="C488" s="94" t="s">
        <v>81</v>
      </c>
      <c r="D488" s="236">
        <f>SUM(D489:D489)</f>
        <v>1061.78</v>
      </c>
      <c r="E488" s="195">
        <f>SUM(E489:E489)</f>
        <v>1062</v>
      </c>
      <c r="F488" s="277">
        <f>SUM(F489:F489)</f>
        <v>1061.78</v>
      </c>
      <c r="G488" s="92">
        <f t="shared" si="35"/>
        <v>99.979284369114879</v>
      </c>
    </row>
    <row r="489" spans="1:9" ht="13.5" customHeight="1" x14ac:dyDescent="0.2">
      <c r="B489" s="96">
        <v>381</v>
      </c>
      <c r="C489" s="98" t="s">
        <v>82</v>
      </c>
      <c r="D489" s="204">
        <v>1061.78</v>
      </c>
      <c r="E489" s="189">
        <v>1062</v>
      </c>
      <c r="F489" s="253">
        <v>1061.78</v>
      </c>
      <c r="G489" s="92">
        <f t="shared" si="35"/>
        <v>99.979284369114879</v>
      </c>
    </row>
    <row r="490" spans="1:9" s="59" customFormat="1" ht="17.25" customHeight="1" x14ac:dyDescent="0.2">
      <c r="A490" s="547" t="s">
        <v>228</v>
      </c>
      <c r="B490" s="547"/>
      <c r="C490" s="547"/>
      <c r="D490" s="206">
        <f>D491</f>
        <v>7875.96</v>
      </c>
      <c r="E490" s="206">
        <f>E491</f>
        <v>24060</v>
      </c>
      <c r="F490" s="287">
        <f>F491</f>
        <v>5854.24</v>
      </c>
      <c r="G490" s="92">
        <f t="shared" si="35"/>
        <v>24.33183707398171</v>
      </c>
    </row>
    <row r="491" spans="1:9" ht="21.95" customHeight="1" x14ac:dyDescent="0.2">
      <c r="A491" s="463" t="s">
        <v>170</v>
      </c>
      <c r="B491" s="463"/>
      <c r="C491" s="463"/>
      <c r="D491" s="165">
        <f>SUM(D492,D502,D509,D516)</f>
        <v>7875.96</v>
      </c>
      <c r="E491" s="165">
        <f>SUM(E492,E502,E509,E516)</f>
        <v>24060</v>
      </c>
      <c r="F491" s="248">
        <f>SUM(F492,F502,F509,F516)</f>
        <v>5854.24</v>
      </c>
      <c r="G491" s="92">
        <f t="shared" si="35"/>
        <v>24.33183707398171</v>
      </c>
      <c r="H491" s="27"/>
      <c r="I491" s="27"/>
    </row>
    <row r="492" spans="1:9" ht="27" customHeight="1" x14ac:dyDescent="0.2">
      <c r="A492" s="483" t="s">
        <v>171</v>
      </c>
      <c r="B492" s="483"/>
      <c r="C492" s="483"/>
      <c r="D492" s="191">
        <f>D493</f>
        <v>6061.47</v>
      </c>
      <c r="E492" s="191">
        <f>E493</f>
        <v>18000</v>
      </c>
      <c r="F492" s="281">
        <f>F497</f>
        <v>3252.64</v>
      </c>
      <c r="G492" s="92">
        <f t="shared" si="35"/>
        <v>18.07022222222222</v>
      </c>
      <c r="H492" s="27"/>
      <c r="I492" s="27"/>
    </row>
    <row r="493" spans="1:9" ht="13.5" customHeight="1" x14ac:dyDescent="0.2">
      <c r="A493" s="465" t="s">
        <v>172</v>
      </c>
      <c r="B493" s="465"/>
      <c r="C493" s="465"/>
      <c r="D493" s="182">
        <f>D497</f>
        <v>6061.47</v>
      </c>
      <c r="E493" s="167">
        <f>E497</f>
        <v>18000</v>
      </c>
      <c r="F493" s="250">
        <f>F492</f>
        <v>3252.64</v>
      </c>
      <c r="G493" s="92">
        <f t="shared" si="35"/>
        <v>18.07022222222222</v>
      </c>
      <c r="H493" s="27"/>
      <c r="I493" s="27"/>
    </row>
    <row r="494" spans="1:9" ht="13.5" customHeight="1" x14ac:dyDescent="0.2">
      <c r="A494" s="478" t="s">
        <v>214</v>
      </c>
      <c r="B494" s="478"/>
      <c r="C494" s="478"/>
      <c r="D494" s="183">
        <v>6061.47</v>
      </c>
      <c r="E494" s="168">
        <v>0</v>
      </c>
      <c r="F494" s="251">
        <v>0</v>
      </c>
      <c r="G494" s="92" t="e">
        <f t="shared" si="35"/>
        <v>#DIV/0!</v>
      </c>
      <c r="H494" s="27"/>
      <c r="I494" s="27"/>
    </row>
    <row r="495" spans="1:9" ht="13.5" customHeight="1" x14ac:dyDescent="0.2">
      <c r="A495" s="423" t="s">
        <v>231</v>
      </c>
      <c r="B495" s="423"/>
      <c r="C495" s="423"/>
      <c r="D495" s="183">
        <v>0</v>
      </c>
      <c r="E495" s="168">
        <v>0</v>
      </c>
      <c r="F495" s="251">
        <v>0</v>
      </c>
      <c r="G495" s="92" t="e">
        <f t="shared" si="35"/>
        <v>#DIV/0!</v>
      </c>
      <c r="H495" s="27"/>
      <c r="I495" s="27"/>
    </row>
    <row r="496" spans="1:9" ht="13.5" customHeight="1" x14ac:dyDescent="0.2">
      <c r="A496" s="423" t="s">
        <v>273</v>
      </c>
      <c r="B496" s="423"/>
      <c r="C496" s="423"/>
      <c r="D496" s="183">
        <v>0</v>
      </c>
      <c r="E496" s="168">
        <v>18000</v>
      </c>
      <c r="F496" s="251">
        <v>3252.64</v>
      </c>
      <c r="G496" s="92">
        <f t="shared" si="35"/>
        <v>18.07022222222222</v>
      </c>
      <c r="H496" s="27"/>
      <c r="I496" s="27"/>
    </row>
    <row r="497" spans="1:9" ht="13.5" customHeight="1" x14ac:dyDescent="0.2">
      <c r="B497" s="95">
        <v>3</v>
      </c>
      <c r="C497" s="94" t="s">
        <v>77</v>
      </c>
      <c r="D497" s="202">
        <f>SUM(D498,D500)</f>
        <v>6061.47</v>
      </c>
      <c r="E497" s="211">
        <f>SUM(E498,E500)</f>
        <v>18000</v>
      </c>
      <c r="F497" s="254">
        <f>SUM(F498,F500)</f>
        <v>3252.64</v>
      </c>
      <c r="G497" s="92">
        <f t="shared" si="35"/>
        <v>18.07022222222222</v>
      </c>
      <c r="H497" s="27"/>
      <c r="I497" s="27"/>
    </row>
    <row r="498" spans="1:9" ht="13.5" customHeight="1" x14ac:dyDescent="0.2">
      <c r="B498" s="61">
        <v>37</v>
      </c>
      <c r="C498" s="32" t="s">
        <v>140</v>
      </c>
      <c r="D498" s="177">
        <f>SUM(D499:D499)</f>
        <v>6061.47</v>
      </c>
      <c r="E498" s="169">
        <f>SUM(E499:E499)</f>
        <v>18000</v>
      </c>
      <c r="F498" s="252">
        <f>SUM(F499:F499)</f>
        <v>3252.64</v>
      </c>
      <c r="G498" s="92">
        <f t="shared" si="35"/>
        <v>18.07022222222222</v>
      </c>
      <c r="H498" s="27"/>
      <c r="I498" s="27"/>
    </row>
    <row r="499" spans="1:9" ht="13.5" customHeight="1" x14ac:dyDescent="0.2">
      <c r="B499" s="62">
        <v>372</v>
      </c>
      <c r="C499" s="35" t="s">
        <v>173</v>
      </c>
      <c r="D499" s="204">
        <v>6061.47</v>
      </c>
      <c r="E499" s="178">
        <v>18000</v>
      </c>
      <c r="F499" s="253">
        <v>3252.64</v>
      </c>
      <c r="G499" s="92">
        <f t="shared" si="35"/>
        <v>18.07022222222222</v>
      </c>
      <c r="H499" s="46"/>
      <c r="I499" s="27"/>
    </row>
    <row r="500" spans="1:9" ht="13.5" customHeight="1" x14ac:dyDescent="0.2">
      <c r="B500" s="63">
        <v>38</v>
      </c>
      <c r="C500" s="32" t="s">
        <v>81</v>
      </c>
      <c r="D500" s="241">
        <f>D501</f>
        <v>0</v>
      </c>
      <c r="E500" s="179">
        <f>E501</f>
        <v>0</v>
      </c>
      <c r="F500" s="263">
        <f>F501</f>
        <v>0</v>
      </c>
      <c r="G500" s="92" t="e">
        <f t="shared" si="35"/>
        <v>#DIV/0!</v>
      </c>
      <c r="H500" s="27"/>
      <c r="I500" s="27"/>
    </row>
    <row r="501" spans="1:9" ht="13.5" customHeight="1" x14ac:dyDescent="0.2">
      <c r="B501" s="64">
        <v>381</v>
      </c>
      <c r="C501" s="35" t="s">
        <v>82</v>
      </c>
      <c r="D501" s="220">
        <v>0</v>
      </c>
      <c r="E501" s="207">
        <v>0</v>
      </c>
      <c r="F501" s="285">
        <v>0</v>
      </c>
      <c r="G501" s="92" t="e">
        <f t="shared" si="35"/>
        <v>#DIV/0!</v>
      </c>
      <c r="H501" s="27"/>
      <c r="I501" s="27"/>
    </row>
    <row r="502" spans="1:9" ht="14.85" customHeight="1" x14ac:dyDescent="0.2">
      <c r="A502" s="466" t="s">
        <v>174</v>
      </c>
      <c r="B502" s="466"/>
      <c r="C502" s="467"/>
      <c r="D502" s="191">
        <f t="shared" ref="D502:F506" si="39">D503</f>
        <v>1394.49</v>
      </c>
      <c r="E502" s="191">
        <f t="shared" si="39"/>
        <v>3000</v>
      </c>
      <c r="F502" s="281">
        <f>F506</f>
        <v>1000</v>
      </c>
      <c r="G502" s="92">
        <f t="shared" si="35"/>
        <v>33.333333333333329</v>
      </c>
    </row>
    <row r="503" spans="1:9" ht="13.5" customHeight="1" x14ac:dyDescent="0.2">
      <c r="A503" s="384" t="s">
        <v>175</v>
      </c>
      <c r="B503" s="385"/>
      <c r="C503" s="386"/>
      <c r="D503" s="182">
        <f t="shared" si="39"/>
        <v>1394.49</v>
      </c>
      <c r="E503" s="167">
        <f>E507</f>
        <v>3000</v>
      </c>
      <c r="F503" s="250">
        <f>F502</f>
        <v>1000</v>
      </c>
      <c r="G503" s="92">
        <f t="shared" si="35"/>
        <v>33.333333333333329</v>
      </c>
    </row>
    <row r="504" spans="1:9" ht="13.5" customHeight="1" x14ac:dyDescent="0.2">
      <c r="A504" s="387" t="s">
        <v>214</v>
      </c>
      <c r="B504" s="388"/>
      <c r="C504" s="389"/>
      <c r="D504" s="183">
        <f>D506</f>
        <v>1394.49</v>
      </c>
      <c r="E504" s="168">
        <v>0</v>
      </c>
      <c r="F504" s="251">
        <v>0</v>
      </c>
      <c r="G504" s="92" t="e">
        <f t="shared" si="35"/>
        <v>#DIV/0!</v>
      </c>
    </row>
    <row r="505" spans="1:9" ht="13.5" customHeight="1" x14ac:dyDescent="0.2">
      <c r="A505" s="407" t="s">
        <v>293</v>
      </c>
      <c r="B505" s="408"/>
      <c r="C505" s="409"/>
      <c r="D505" s="183">
        <v>0</v>
      </c>
      <c r="E505" s="168">
        <v>3000</v>
      </c>
      <c r="F505" s="251">
        <v>1000</v>
      </c>
      <c r="G505" s="92">
        <f t="shared" si="35"/>
        <v>33.333333333333329</v>
      </c>
    </row>
    <row r="506" spans="1:9" ht="13.5" customHeight="1" x14ac:dyDescent="0.2">
      <c r="B506" s="95">
        <v>3</v>
      </c>
      <c r="C506" s="94" t="s">
        <v>77</v>
      </c>
      <c r="D506" s="202">
        <f t="shared" si="39"/>
        <v>1394.49</v>
      </c>
      <c r="E506" s="171">
        <f t="shared" si="39"/>
        <v>3000</v>
      </c>
      <c r="F506" s="254">
        <f t="shared" si="39"/>
        <v>1000</v>
      </c>
      <c r="G506" s="92">
        <f t="shared" si="35"/>
        <v>33.333333333333329</v>
      </c>
    </row>
    <row r="507" spans="1:9" ht="13.5" customHeight="1" x14ac:dyDescent="0.2">
      <c r="B507" s="61">
        <v>37</v>
      </c>
      <c r="C507" s="32" t="s">
        <v>140</v>
      </c>
      <c r="D507" s="177">
        <f>SUM(D508:D508)</f>
        <v>1394.49</v>
      </c>
      <c r="E507" s="169">
        <f>SUM(E508:E508)</f>
        <v>3000</v>
      </c>
      <c r="F507" s="252">
        <f>SUM(F508:F508)</f>
        <v>1000</v>
      </c>
      <c r="G507" s="92">
        <f t="shared" si="35"/>
        <v>33.333333333333329</v>
      </c>
    </row>
    <row r="508" spans="1:9" ht="13.5" customHeight="1" x14ac:dyDescent="0.2">
      <c r="B508" s="96">
        <v>372</v>
      </c>
      <c r="C508" s="98" t="s">
        <v>143</v>
      </c>
      <c r="D508" s="204">
        <v>1394.49</v>
      </c>
      <c r="E508" s="170">
        <v>3000</v>
      </c>
      <c r="F508" s="253">
        <v>1000</v>
      </c>
      <c r="G508" s="92">
        <f t="shared" si="35"/>
        <v>33.333333333333329</v>
      </c>
    </row>
    <row r="509" spans="1:9" ht="14.1" customHeight="1" x14ac:dyDescent="0.2">
      <c r="A509" s="403" t="s">
        <v>176</v>
      </c>
      <c r="B509" s="404"/>
      <c r="C509" s="405"/>
      <c r="D509" s="191">
        <f t="shared" ref="D509:F513" si="40">D510</f>
        <v>420</v>
      </c>
      <c r="E509" s="191">
        <f t="shared" si="40"/>
        <v>1260</v>
      </c>
      <c r="F509" s="281">
        <f>F513</f>
        <v>1601.6</v>
      </c>
      <c r="G509" s="92">
        <f t="shared" si="35"/>
        <v>127.11111111111111</v>
      </c>
      <c r="H509" s="27"/>
    </row>
    <row r="510" spans="1:9" ht="13.5" customHeight="1" x14ac:dyDescent="0.2">
      <c r="A510" s="384" t="s">
        <v>172</v>
      </c>
      <c r="B510" s="385"/>
      <c r="C510" s="386"/>
      <c r="D510" s="182">
        <f t="shared" si="40"/>
        <v>420</v>
      </c>
      <c r="E510" s="167">
        <f>E513</f>
        <v>1260</v>
      </c>
      <c r="F510" s="250">
        <f>F513</f>
        <v>1601.6</v>
      </c>
      <c r="G510" s="92">
        <f t="shared" si="35"/>
        <v>127.11111111111111</v>
      </c>
      <c r="H510" s="27"/>
    </row>
    <row r="511" spans="1:9" ht="13.5" customHeight="1" x14ac:dyDescent="0.2">
      <c r="A511" s="387" t="s">
        <v>214</v>
      </c>
      <c r="B511" s="388"/>
      <c r="C511" s="389"/>
      <c r="D511" s="183">
        <f>D513</f>
        <v>420</v>
      </c>
      <c r="E511" s="168">
        <v>0</v>
      </c>
      <c r="F511" s="251">
        <v>0</v>
      </c>
      <c r="G511" s="92" t="e">
        <f t="shared" si="35"/>
        <v>#DIV/0!</v>
      </c>
      <c r="H511" s="27"/>
    </row>
    <row r="512" spans="1:9" ht="13.5" customHeight="1" x14ac:dyDescent="0.2">
      <c r="A512" s="407" t="s">
        <v>296</v>
      </c>
      <c r="B512" s="408"/>
      <c r="C512" s="409"/>
      <c r="D512" s="183">
        <v>0</v>
      </c>
      <c r="E512" s="168">
        <v>1260</v>
      </c>
      <c r="F512" s="251">
        <v>1601.6</v>
      </c>
      <c r="G512" s="92">
        <f t="shared" si="35"/>
        <v>127.11111111111111</v>
      </c>
      <c r="H512" s="27"/>
    </row>
    <row r="513" spans="1:9" ht="13.5" customHeight="1" x14ac:dyDescent="0.2">
      <c r="B513" s="95">
        <v>3</v>
      </c>
      <c r="C513" s="94" t="s">
        <v>77</v>
      </c>
      <c r="D513" s="202">
        <f t="shared" si="40"/>
        <v>420</v>
      </c>
      <c r="E513" s="211">
        <f t="shared" si="40"/>
        <v>1260</v>
      </c>
      <c r="F513" s="254">
        <f t="shared" si="40"/>
        <v>1601.6</v>
      </c>
      <c r="G513" s="92">
        <f t="shared" si="35"/>
        <v>127.11111111111111</v>
      </c>
      <c r="H513" s="27"/>
      <c r="I513" s="555"/>
    </row>
    <row r="514" spans="1:9" ht="13.5" customHeight="1" x14ac:dyDescent="0.2">
      <c r="B514" s="61">
        <v>38</v>
      </c>
      <c r="C514" s="32" t="s">
        <v>81</v>
      </c>
      <c r="D514" s="177">
        <f>SUM(D515:D515)</f>
        <v>420</v>
      </c>
      <c r="E514" s="169">
        <f>SUM(E515:E515)</f>
        <v>1260</v>
      </c>
      <c r="F514" s="252">
        <f>SUM(F515:F515)</f>
        <v>1601.6</v>
      </c>
      <c r="G514" s="92">
        <f t="shared" si="35"/>
        <v>127.11111111111111</v>
      </c>
      <c r="H514" s="46"/>
      <c r="I514" s="556"/>
    </row>
    <row r="515" spans="1:9" ht="13.5" customHeight="1" x14ac:dyDescent="0.2">
      <c r="B515" s="96">
        <v>381</v>
      </c>
      <c r="C515" s="98" t="s">
        <v>82</v>
      </c>
      <c r="D515" s="204">
        <v>420</v>
      </c>
      <c r="E515" s="189">
        <v>1260</v>
      </c>
      <c r="F515" s="253">
        <v>1601.6</v>
      </c>
      <c r="G515" s="92">
        <f t="shared" si="35"/>
        <v>127.11111111111111</v>
      </c>
      <c r="H515" s="27"/>
      <c r="I515" s="556"/>
    </row>
    <row r="516" spans="1:9" ht="13.5" customHeight="1" x14ac:dyDescent="0.2">
      <c r="A516" s="400" t="s">
        <v>204</v>
      </c>
      <c r="B516" s="401"/>
      <c r="C516" s="402"/>
      <c r="D516" s="232">
        <f t="shared" ref="D516:F520" si="41">D517</f>
        <v>0</v>
      </c>
      <c r="E516" s="191">
        <f t="shared" si="41"/>
        <v>1800</v>
      </c>
      <c r="F516" s="273">
        <f t="shared" si="41"/>
        <v>0</v>
      </c>
      <c r="G516" s="92">
        <f t="shared" si="35"/>
        <v>0</v>
      </c>
      <c r="I516" s="556"/>
    </row>
    <row r="517" spans="1:9" ht="13.5" customHeight="1" x14ac:dyDescent="0.2">
      <c r="A517" s="385" t="s">
        <v>175</v>
      </c>
      <c r="B517" s="385"/>
      <c r="C517" s="553"/>
      <c r="D517" s="182">
        <f t="shared" si="41"/>
        <v>0</v>
      </c>
      <c r="E517" s="167">
        <f>E520</f>
        <v>1800</v>
      </c>
      <c r="F517" s="250">
        <f t="shared" si="41"/>
        <v>0</v>
      </c>
      <c r="G517" s="92">
        <f t="shared" si="35"/>
        <v>0</v>
      </c>
    </row>
    <row r="518" spans="1:9" ht="13.5" customHeight="1" x14ac:dyDescent="0.2">
      <c r="A518" s="387" t="s">
        <v>214</v>
      </c>
      <c r="B518" s="388"/>
      <c r="C518" s="389"/>
      <c r="D518" s="183">
        <f>D520</f>
        <v>0</v>
      </c>
      <c r="E518" s="168">
        <v>0</v>
      </c>
      <c r="F518" s="251">
        <f>F520</f>
        <v>0</v>
      </c>
      <c r="G518" s="92" t="e">
        <f t="shared" si="35"/>
        <v>#DIV/0!</v>
      </c>
    </row>
    <row r="519" spans="1:9" ht="13.5" customHeight="1" x14ac:dyDescent="0.2">
      <c r="A519" s="407" t="s">
        <v>293</v>
      </c>
      <c r="B519" s="408"/>
      <c r="C519" s="409"/>
      <c r="D519" s="183">
        <v>0</v>
      </c>
      <c r="E519" s="168">
        <v>1800</v>
      </c>
      <c r="F519" s="251">
        <v>0</v>
      </c>
      <c r="G519" s="92">
        <f t="shared" si="35"/>
        <v>0</v>
      </c>
    </row>
    <row r="520" spans="1:9" ht="13.5" customHeight="1" x14ac:dyDescent="0.2">
      <c r="B520" s="95">
        <v>3</v>
      </c>
      <c r="C520" s="94" t="s">
        <v>77</v>
      </c>
      <c r="D520" s="202">
        <f t="shared" si="41"/>
        <v>0</v>
      </c>
      <c r="E520" s="171">
        <f t="shared" si="41"/>
        <v>1800</v>
      </c>
      <c r="F520" s="254">
        <f t="shared" si="41"/>
        <v>0</v>
      </c>
      <c r="G520" s="92">
        <f t="shared" ref="G520:G554" si="42">F520/E520*100</f>
        <v>0</v>
      </c>
    </row>
    <row r="521" spans="1:9" ht="13.5" customHeight="1" x14ac:dyDescent="0.2">
      <c r="B521" s="61">
        <v>37</v>
      </c>
      <c r="C521" s="32" t="s">
        <v>140</v>
      </c>
      <c r="D521" s="177">
        <f>SUM(D522:D522)</f>
        <v>0</v>
      </c>
      <c r="E521" s="169">
        <f>SUM(E522:E522)</f>
        <v>1800</v>
      </c>
      <c r="F521" s="252">
        <f>SUM(F522:F522)</f>
        <v>0</v>
      </c>
      <c r="G521" s="92">
        <f t="shared" si="42"/>
        <v>0</v>
      </c>
    </row>
    <row r="522" spans="1:9" ht="13.5" customHeight="1" x14ac:dyDescent="0.2">
      <c r="B522" s="62">
        <v>372</v>
      </c>
      <c r="C522" s="35" t="s">
        <v>143</v>
      </c>
      <c r="D522" s="223">
        <v>0</v>
      </c>
      <c r="E522" s="170">
        <v>1800</v>
      </c>
      <c r="F522" s="253">
        <v>0</v>
      </c>
      <c r="G522" s="92">
        <f t="shared" si="42"/>
        <v>0</v>
      </c>
    </row>
    <row r="523" spans="1:9" ht="16.5" customHeight="1" x14ac:dyDescent="0.2">
      <c r="A523" s="441" t="s">
        <v>229</v>
      </c>
      <c r="B523" s="441"/>
      <c r="C523" s="442"/>
      <c r="D523" s="201">
        <f>SUM(D524)</f>
        <v>26725.47</v>
      </c>
      <c r="E523" s="206">
        <f>E524</f>
        <v>87500</v>
      </c>
      <c r="F523" s="282">
        <f>SUM(F524)</f>
        <v>54977.159999999996</v>
      </c>
      <c r="G523" s="92">
        <f t="shared" si="42"/>
        <v>62.831039999999994</v>
      </c>
    </row>
    <row r="524" spans="1:9" ht="21.75" customHeight="1" x14ac:dyDescent="0.2">
      <c r="A524" s="443" t="s">
        <v>177</v>
      </c>
      <c r="B524" s="444"/>
      <c r="C524" s="445"/>
      <c r="D524" s="165">
        <f>SUM(D525,D539)</f>
        <v>26725.47</v>
      </c>
      <c r="E524" s="165">
        <f>SUM(,E525,E539)</f>
        <v>87500</v>
      </c>
      <c r="F524" s="248">
        <f>SUM(F525,F539)</f>
        <v>54977.159999999996</v>
      </c>
      <c r="G524" s="92">
        <f t="shared" si="42"/>
        <v>62.831039999999994</v>
      </c>
    </row>
    <row r="525" spans="1:9" ht="13.5" customHeight="1" x14ac:dyDescent="0.2">
      <c r="A525" s="400" t="s">
        <v>179</v>
      </c>
      <c r="B525" s="401"/>
      <c r="C525" s="402"/>
      <c r="D525" s="181">
        <f>D526</f>
        <v>26725.47</v>
      </c>
      <c r="E525" s="166">
        <f>E526</f>
        <v>87500</v>
      </c>
      <c r="F525" s="249">
        <f>SUM(F531,F534)</f>
        <v>54977.159999999996</v>
      </c>
      <c r="G525" s="92">
        <f t="shared" si="42"/>
        <v>62.831039999999994</v>
      </c>
    </row>
    <row r="526" spans="1:9" ht="13.5" customHeight="1" x14ac:dyDescent="0.2">
      <c r="A526" s="384" t="s">
        <v>178</v>
      </c>
      <c r="B526" s="385"/>
      <c r="C526" s="386"/>
      <c r="D526" s="182">
        <f>SUM(D534,D531)</f>
        <v>26725.47</v>
      </c>
      <c r="E526" s="167">
        <f>SUM(E531,E534)</f>
        <v>87500</v>
      </c>
      <c r="F526" s="267">
        <f>F525</f>
        <v>54977.159999999996</v>
      </c>
      <c r="G526" s="92">
        <f t="shared" si="42"/>
        <v>62.831039999999994</v>
      </c>
    </row>
    <row r="527" spans="1:9" ht="13.5" customHeight="1" x14ac:dyDescent="0.2">
      <c r="A527" s="407" t="s">
        <v>273</v>
      </c>
      <c r="B527" s="408"/>
      <c r="C527" s="409"/>
      <c r="D527" s="183">
        <v>0</v>
      </c>
      <c r="E527" s="168">
        <v>87500</v>
      </c>
      <c r="F527" s="251">
        <v>54977.16</v>
      </c>
      <c r="G527" s="92">
        <f t="shared" si="42"/>
        <v>62.831040000000002</v>
      </c>
    </row>
    <row r="528" spans="1:9" ht="13.5" customHeight="1" x14ac:dyDescent="0.2">
      <c r="A528" s="438" t="s">
        <v>274</v>
      </c>
      <c r="B528" s="439"/>
      <c r="C528" s="440"/>
      <c r="D528" s="183">
        <v>0</v>
      </c>
      <c r="E528" s="168">
        <v>0</v>
      </c>
      <c r="F528" s="251">
        <v>0</v>
      </c>
      <c r="G528" s="92" t="e">
        <f t="shared" si="42"/>
        <v>#DIV/0!</v>
      </c>
    </row>
    <row r="529" spans="1:7" ht="13.5" customHeight="1" x14ac:dyDescent="0.2">
      <c r="A529" s="420" t="s">
        <v>258</v>
      </c>
      <c r="B529" s="421"/>
      <c r="C529" s="422"/>
      <c r="D529" s="242">
        <v>26725.47</v>
      </c>
      <c r="E529" s="215">
        <v>0</v>
      </c>
      <c r="F529" s="289">
        <v>0</v>
      </c>
      <c r="G529" s="92" t="e">
        <f t="shared" si="42"/>
        <v>#DIV/0!</v>
      </c>
    </row>
    <row r="530" spans="1:7" ht="13.5" customHeight="1" x14ac:dyDescent="0.2">
      <c r="A530" s="468" t="s">
        <v>260</v>
      </c>
      <c r="B530" s="416"/>
      <c r="C530" s="469"/>
      <c r="D530" s="242">
        <v>0</v>
      </c>
      <c r="E530" s="215">
        <v>0</v>
      </c>
      <c r="F530" s="289">
        <v>0</v>
      </c>
      <c r="G530" s="92" t="e">
        <f t="shared" si="42"/>
        <v>#DIV/0!</v>
      </c>
    </row>
    <row r="531" spans="1:7" ht="13.5" customHeight="1" x14ac:dyDescent="0.2">
      <c r="A531" s="114"/>
      <c r="B531" s="93">
        <v>3</v>
      </c>
      <c r="C531" s="94" t="s">
        <v>77</v>
      </c>
      <c r="D531" s="234">
        <f>D532</f>
        <v>0</v>
      </c>
      <c r="E531" s="216">
        <f t="shared" ref="E531:F532" si="43">E532</f>
        <v>2500</v>
      </c>
      <c r="F531" s="275">
        <f t="shared" si="43"/>
        <v>2161.1999999999998</v>
      </c>
      <c r="G531" s="92">
        <f t="shared" si="42"/>
        <v>86.447999999999993</v>
      </c>
    </row>
    <row r="532" spans="1:7" ht="13.5" customHeight="1" x14ac:dyDescent="0.2">
      <c r="A532" s="114"/>
      <c r="B532" s="20">
        <v>32</v>
      </c>
      <c r="C532" s="32" t="s">
        <v>78</v>
      </c>
      <c r="D532" s="234">
        <f>D533</f>
        <v>0</v>
      </c>
      <c r="E532" s="216">
        <f t="shared" si="43"/>
        <v>2500</v>
      </c>
      <c r="F532" s="275">
        <f t="shared" si="43"/>
        <v>2161.1999999999998</v>
      </c>
      <c r="G532" s="92">
        <f t="shared" si="42"/>
        <v>86.447999999999993</v>
      </c>
    </row>
    <row r="533" spans="1:7" ht="13.5" customHeight="1" x14ac:dyDescent="0.2">
      <c r="A533" s="114"/>
      <c r="B533" s="21">
        <v>323</v>
      </c>
      <c r="C533" s="39" t="s">
        <v>282</v>
      </c>
      <c r="D533" s="235">
        <v>0</v>
      </c>
      <c r="E533" s="214">
        <v>2500</v>
      </c>
      <c r="F533" s="276">
        <v>2161.1999999999998</v>
      </c>
      <c r="G533" s="92">
        <f t="shared" si="42"/>
        <v>86.447999999999993</v>
      </c>
    </row>
    <row r="534" spans="1:7" ht="13.5" customHeight="1" x14ac:dyDescent="0.2">
      <c r="B534" s="112">
        <v>4</v>
      </c>
      <c r="C534" s="113" t="s">
        <v>167</v>
      </c>
      <c r="D534" s="243">
        <f>SUM(D535:D535)</f>
        <v>26725.47</v>
      </c>
      <c r="E534" s="217">
        <f>E535</f>
        <v>85000</v>
      </c>
      <c r="F534" s="290">
        <f>F535</f>
        <v>52815.96</v>
      </c>
      <c r="G534" s="92">
        <f t="shared" si="42"/>
        <v>62.136423529411765</v>
      </c>
    </row>
    <row r="535" spans="1:7" ht="13.5" customHeight="1" x14ac:dyDescent="0.2">
      <c r="B535" s="93">
        <v>42</v>
      </c>
      <c r="C535" s="94" t="s">
        <v>168</v>
      </c>
      <c r="D535" s="177">
        <f>SUM(D536,D538)</f>
        <v>26725.47</v>
      </c>
      <c r="E535" s="169">
        <f>SUM(E536,E537,E538)</f>
        <v>85000</v>
      </c>
      <c r="F535" s="252">
        <f>SUM(F536:F536)</f>
        <v>52815.96</v>
      </c>
      <c r="G535" s="92">
        <f t="shared" si="42"/>
        <v>62.136423529411765</v>
      </c>
    </row>
    <row r="536" spans="1:7" ht="13.5" customHeight="1" x14ac:dyDescent="0.2">
      <c r="B536" s="23">
        <v>421</v>
      </c>
      <c r="C536" s="35" t="s">
        <v>111</v>
      </c>
      <c r="D536" s="223">
        <v>26725.47</v>
      </c>
      <c r="E536" s="178">
        <v>63000</v>
      </c>
      <c r="F536" s="253">
        <v>52815.96</v>
      </c>
      <c r="G536" s="92">
        <f t="shared" si="42"/>
        <v>83.834857142857146</v>
      </c>
    </row>
    <row r="537" spans="1:7" ht="13.5" customHeight="1" x14ac:dyDescent="0.2">
      <c r="B537" s="107">
        <v>422</v>
      </c>
      <c r="C537" s="99" t="s">
        <v>199</v>
      </c>
      <c r="D537" s="223">
        <v>0</v>
      </c>
      <c r="E537" s="178">
        <v>22000</v>
      </c>
      <c r="F537" s="253">
        <v>0</v>
      </c>
      <c r="G537" s="92">
        <f t="shared" si="42"/>
        <v>0</v>
      </c>
    </row>
    <row r="538" spans="1:7" ht="13.5" customHeight="1" x14ac:dyDescent="0.2">
      <c r="B538" s="107">
        <v>426</v>
      </c>
      <c r="C538" s="99" t="s">
        <v>235</v>
      </c>
      <c r="D538" s="223">
        <v>0</v>
      </c>
      <c r="E538" s="170">
        <v>0</v>
      </c>
      <c r="F538" s="254">
        <v>0</v>
      </c>
      <c r="G538" s="92" t="e">
        <f t="shared" si="42"/>
        <v>#DIV/0!</v>
      </c>
    </row>
    <row r="539" spans="1:7" ht="23.25" customHeight="1" x14ac:dyDescent="0.2">
      <c r="A539" s="451" t="s">
        <v>277</v>
      </c>
      <c r="B539" s="451"/>
      <c r="C539" s="451"/>
      <c r="D539" s="166">
        <f t="shared" ref="D539:F543" si="44">D540</f>
        <v>0</v>
      </c>
      <c r="E539" s="166">
        <f t="shared" si="44"/>
        <v>0</v>
      </c>
      <c r="F539" s="259">
        <f t="shared" si="44"/>
        <v>0</v>
      </c>
      <c r="G539" s="92" t="e">
        <f t="shared" si="42"/>
        <v>#DIV/0!</v>
      </c>
    </row>
    <row r="540" spans="1:7" ht="13.5" customHeight="1" x14ac:dyDescent="0.2">
      <c r="A540" s="465" t="s">
        <v>178</v>
      </c>
      <c r="B540" s="465"/>
      <c r="C540" s="465"/>
      <c r="D540" s="182">
        <f>D543</f>
        <v>0</v>
      </c>
      <c r="E540" s="167">
        <f>E543</f>
        <v>0</v>
      </c>
      <c r="F540" s="250">
        <f t="shared" si="44"/>
        <v>0</v>
      </c>
      <c r="G540" s="92" t="e">
        <f t="shared" si="42"/>
        <v>#DIV/0!</v>
      </c>
    </row>
    <row r="541" spans="1:7" ht="13.5" customHeight="1" x14ac:dyDescent="0.2">
      <c r="A541" s="407" t="s">
        <v>293</v>
      </c>
      <c r="B541" s="408"/>
      <c r="C541" s="415"/>
      <c r="D541" s="183">
        <v>0</v>
      </c>
      <c r="E541" s="168">
        <v>0</v>
      </c>
      <c r="F541" s="251">
        <f>F543</f>
        <v>0</v>
      </c>
      <c r="G541" s="92" t="e">
        <f t="shared" si="42"/>
        <v>#DIV/0!</v>
      </c>
    </row>
    <row r="542" spans="1:7" ht="13.5" customHeight="1" x14ac:dyDescent="0.2">
      <c r="A542" s="387" t="s">
        <v>214</v>
      </c>
      <c r="B542" s="388"/>
      <c r="C542" s="389"/>
      <c r="D542" s="183">
        <v>0</v>
      </c>
      <c r="E542" s="168">
        <v>0</v>
      </c>
      <c r="F542" s="251">
        <v>0</v>
      </c>
      <c r="G542" s="92" t="e">
        <f t="shared" si="42"/>
        <v>#DIV/0!</v>
      </c>
    </row>
    <row r="543" spans="1:7" ht="13.5" customHeight="1" x14ac:dyDescent="0.2">
      <c r="B543" s="95">
        <v>3</v>
      </c>
      <c r="C543" s="94" t="s">
        <v>77</v>
      </c>
      <c r="D543" s="202">
        <f t="shared" si="44"/>
        <v>0</v>
      </c>
      <c r="E543" s="171">
        <f t="shared" si="44"/>
        <v>0</v>
      </c>
      <c r="F543" s="254">
        <f t="shared" si="44"/>
        <v>0</v>
      </c>
      <c r="G543" s="92" t="e">
        <f t="shared" si="42"/>
        <v>#DIV/0!</v>
      </c>
    </row>
    <row r="544" spans="1:7" ht="13.5" customHeight="1" x14ac:dyDescent="0.2">
      <c r="B544" s="61">
        <v>36</v>
      </c>
      <c r="C544" s="32" t="s">
        <v>121</v>
      </c>
      <c r="D544" s="177">
        <f>SUM(D545:D545)</f>
        <v>0</v>
      </c>
      <c r="E544" s="169">
        <f>SUM(E545:E545)</f>
        <v>0</v>
      </c>
      <c r="F544" s="252">
        <f>SUM(F545:F545)</f>
        <v>0</v>
      </c>
      <c r="G544" s="92" t="e">
        <f t="shared" si="42"/>
        <v>#DIV/0!</v>
      </c>
    </row>
    <row r="545" spans="1:12" ht="13.5" customHeight="1" x14ac:dyDescent="0.2">
      <c r="B545" s="96">
        <v>366</v>
      </c>
      <c r="C545" s="98" t="s">
        <v>180</v>
      </c>
      <c r="D545" s="223">
        <v>0</v>
      </c>
      <c r="E545" s="170">
        <v>0</v>
      </c>
      <c r="F545" s="253">
        <v>0</v>
      </c>
      <c r="G545" s="92" t="e">
        <f t="shared" si="42"/>
        <v>#DIV/0!</v>
      </c>
    </row>
    <row r="546" spans="1:12" s="59" customFormat="1" ht="13.5" customHeight="1" x14ac:dyDescent="0.2">
      <c r="A546" s="453" t="s">
        <v>230</v>
      </c>
      <c r="B546" s="453"/>
      <c r="C546" s="453"/>
      <c r="D546" s="201">
        <v>2654.46</v>
      </c>
      <c r="E546" s="171">
        <v>0</v>
      </c>
      <c r="F546" s="254">
        <f>SUM(F547)</f>
        <v>4353.13</v>
      </c>
      <c r="G546" s="92" t="e">
        <f t="shared" si="42"/>
        <v>#DIV/0!</v>
      </c>
    </row>
    <row r="547" spans="1:12" ht="18" customHeight="1" x14ac:dyDescent="0.2">
      <c r="A547" s="454" t="s">
        <v>203</v>
      </c>
      <c r="B547" s="454"/>
      <c r="C547" s="454"/>
      <c r="D547" s="165">
        <f t="shared" ref="D547:F552" si="45">D548</f>
        <v>0</v>
      </c>
      <c r="E547" s="165">
        <f t="shared" si="45"/>
        <v>6000</v>
      </c>
      <c r="F547" s="248">
        <f t="shared" si="45"/>
        <v>4353.13</v>
      </c>
      <c r="G547" s="92">
        <f t="shared" si="42"/>
        <v>72.552166666666679</v>
      </c>
    </row>
    <row r="548" spans="1:12" ht="13.5" customHeight="1" x14ac:dyDescent="0.2">
      <c r="A548" s="455" t="s">
        <v>196</v>
      </c>
      <c r="B548" s="455"/>
      <c r="C548" s="456"/>
      <c r="D548" s="181">
        <f t="shared" si="45"/>
        <v>0</v>
      </c>
      <c r="E548" s="166">
        <f t="shared" si="45"/>
        <v>6000</v>
      </c>
      <c r="F548" s="249">
        <f>F552</f>
        <v>4353.13</v>
      </c>
      <c r="G548" s="92">
        <f t="shared" si="42"/>
        <v>72.552166666666679</v>
      </c>
      <c r="I548" s="105"/>
      <c r="J548" s="105"/>
      <c r="K548" s="105"/>
      <c r="L548" s="105"/>
    </row>
    <row r="549" spans="1:12" ht="13.5" customHeight="1" x14ac:dyDescent="0.2">
      <c r="A549" s="457" t="s">
        <v>195</v>
      </c>
      <c r="B549" s="457"/>
      <c r="C549" s="458"/>
      <c r="D549" s="182">
        <f>D552</f>
        <v>0</v>
      </c>
      <c r="E549" s="167">
        <f>E552</f>
        <v>6000</v>
      </c>
      <c r="F549" s="250">
        <f>F548</f>
        <v>4353.13</v>
      </c>
      <c r="G549" s="92">
        <f t="shared" si="42"/>
        <v>72.552166666666679</v>
      </c>
    </row>
    <row r="550" spans="1:12" ht="13.5" customHeight="1" x14ac:dyDescent="0.2">
      <c r="A550" s="407" t="s">
        <v>293</v>
      </c>
      <c r="B550" s="408"/>
      <c r="C550" s="415"/>
      <c r="D550" s="183">
        <v>0</v>
      </c>
      <c r="E550" s="168">
        <v>6000</v>
      </c>
      <c r="F550" s="251">
        <f>F552</f>
        <v>4353.13</v>
      </c>
      <c r="G550" s="92">
        <f t="shared" si="42"/>
        <v>72.552166666666679</v>
      </c>
    </row>
    <row r="551" spans="1:12" ht="13.5" customHeight="1" x14ac:dyDescent="0.2">
      <c r="A551" s="387" t="s">
        <v>214</v>
      </c>
      <c r="B551" s="388"/>
      <c r="C551" s="389"/>
      <c r="D551" s="183">
        <v>0</v>
      </c>
      <c r="E551" s="168">
        <v>0</v>
      </c>
      <c r="F551" s="251">
        <v>0</v>
      </c>
      <c r="G551" s="92" t="e">
        <f t="shared" si="42"/>
        <v>#DIV/0!</v>
      </c>
    </row>
    <row r="552" spans="1:12" ht="13.5" customHeight="1" x14ac:dyDescent="0.2">
      <c r="B552" s="95">
        <v>4</v>
      </c>
      <c r="C552" s="94" t="s">
        <v>167</v>
      </c>
      <c r="D552" s="202">
        <f t="shared" si="45"/>
        <v>0</v>
      </c>
      <c r="E552" s="171">
        <f t="shared" si="45"/>
        <v>6000</v>
      </c>
      <c r="F552" s="254">
        <f t="shared" si="45"/>
        <v>4353.13</v>
      </c>
      <c r="G552" s="92">
        <f t="shared" si="42"/>
        <v>72.552166666666679</v>
      </c>
    </row>
    <row r="553" spans="1:12" s="27" customFormat="1" ht="13.5" customHeight="1" x14ac:dyDescent="0.2">
      <c r="B553" s="66">
        <v>42</v>
      </c>
      <c r="C553" s="40" t="s">
        <v>168</v>
      </c>
      <c r="D553" s="177">
        <f>SUM(D554:D554)</f>
        <v>0</v>
      </c>
      <c r="E553" s="169">
        <f>SUM(E554:E554)</f>
        <v>6000</v>
      </c>
      <c r="F553" s="252">
        <f>SUM(F554:F554)</f>
        <v>4353.13</v>
      </c>
      <c r="G553" s="92">
        <f t="shared" si="42"/>
        <v>72.552166666666679</v>
      </c>
    </row>
    <row r="554" spans="1:12" ht="13.5" customHeight="1" x14ac:dyDescent="0.2">
      <c r="B554" s="62">
        <v>426</v>
      </c>
      <c r="C554" s="39" t="s">
        <v>194</v>
      </c>
      <c r="D554" s="204">
        <v>0</v>
      </c>
      <c r="E554" s="189">
        <v>6000</v>
      </c>
      <c r="F554" s="253">
        <v>4353.13</v>
      </c>
      <c r="G554" s="92">
        <f t="shared" si="42"/>
        <v>72.552166666666679</v>
      </c>
      <c r="H554" s="105"/>
    </row>
    <row r="555" spans="1:12" ht="13.5" customHeight="1" x14ac:dyDescent="0.2">
      <c r="B555" s="75"/>
      <c r="C555" s="76"/>
      <c r="D555" s="77"/>
      <c r="E555" s="70"/>
      <c r="F555" s="77"/>
      <c r="G555" s="78"/>
    </row>
    <row r="556" spans="1:12" ht="13.5" customHeight="1" x14ac:dyDescent="0.2">
      <c r="B556" s="75"/>
      <c r="C556" s="76"/>
      <c r="D556" s="77"/>
      <c r="E556" s="70"/>
      <c r="F556" s="77"/>
      <c r="G556" s="78"/>
    </row>
    <row r="557" spans="1:12" ht="15.75" customHeight="1" x14ac:dyDescent="0.2">
      <c r="A557" s="448" t="s">
        <v>318</v>
      </c>
      <c r="B557" s="448"/>
      <c r="C557" s="448"/>
      <c r="D557" s="448"/>
      <c r="E557" s="448"/>
      <c r="F557" s="448"/>
      <c r="G557" s="448"/>
    </row>
    <row r="558" spans="1:12" ht="25.5" customHeight="1" x14ac:dyDescent="0.2">
      <c r="A558" s="464" t="s">
        <v>330</v>
      </c>
      <c r="B558" s="464"/>
      <c r="C558" s="464"/>
      <c r="D558" s="464"/>
      <c r="E558" s="464"/>
      <c r="F558" s="464"/>
      <c r="G558" s="464"/>
    </row>
    <row r="559" spans="1:12" ht="12" customHeight="1" x14ac:dyDescent="0.2">
      <c r="A559" s="83"/>
      <c r="B559" s="417"/>
      <c r="C559" s="417"/>
      <c r="D559" s="417"/>
      <c r="E559" s="417"/>
      <c r="F559" s="417"/>
      <c r="G559" s="417"/>
    </row>
    <row r="560" spans="1:12" ht="13.5" customHeight="1" x14ac:dyDescent="0.2">
      <c r="A560" s="417"/>
      <c r="B560" s="417"/>
      <c r="C560" s="417"/>
      <c r="D560" s="417"/>
      <c r="E560" s="417"/>
      <c r="F560" s="417"/>
      <c r="G560" s="417"/>
    </row>
    <row r="561" spans="1:7" ht="13.5" customHeight="1" x14ac:dyDescent="0.2">
      <c r="A561" s="413" t="s">
        <v>319</v>
      </c>
      <c r="B561" s="413"/>
      <c r="C561" s="413"/>
      <c r="D561" s="413"/>
      <c r="E561" s="413"/>
      <c r="F561" s="413"/>
      <c r="G561" s="413"/>
    </row>
    <row r="562" spans="1:7" ht="13.5" customHeight="1" x14ac:dyDescent="0.2">
      <c r="A562" s="450" t="s">
        <v>303</v>
      </c>
      <c r="B562" s="450"/>
      <c r="C562" s="450"/>
      <c r="D562" s="450"/>
      <c r="E562" s="450"/>
      <c r="F562" s="450"/>
    </row>
    <row r="563" spans="1:7" ht="13.5" customHeight="1" x14ac:dyDescent="0.2">
      <c r="A563" s="414"/>
      <c r="B563" s="414"/>
      <c r="C563" s="414"/>
      <c r="D563" s="69"/>
      <c r="E563"/>
    </row>
    <row r="564" spans="1:7" ht="13.5" customHeight="1" x14ac:dyDescent="0.2">
      <c r="A564" s="85"/>
      <c r="B564" s="85"/>
      <c r="C564" s="85"/>
      <c r="D564" s="69"/>
      <c r="E564"/>
    </row>
    <row r="565" spans="1:7" ht="13.5" customHeight="1" x14ac:dyDescent="0.2">
      <c r="A565" s="85"/>
      <c r="B565" s="85"/>
      <c r="C565" s="85"/>
      <c r="D565" s="69"/>
      <c r="E565"/>
    </row>
    <row r="566" spans="1:7" ht="13.5" customHeight="1" x14ac:dyDescent="0.2">
      <c r="A566" s="85"/>
      <c r="B566" s="85"/>
      <c r="C566" s="85"/>
      <c r="D566" s="69"/>
      <c r="E566"/>
    </row>
    <row r="567" spans="1:7" ht="13.5" customHeight="1" x14ac:dyDescent="0.2">
      <c r="A567" s="446" t="s">
        <v>321</v>
      </c>
      <c r="B567" s="446"/>
      <c r="C567" s="446"/>
      <c r="D567" s="446"/>
      <c r="E567" s="446"/>
      <c r="F567" s="446"/>
      <c r="G567" s="446"/>
    </row>
    <row r="568" spans="1:7" ht="13.5" customHeight="1" x14ac:dyDescent="0.2">
      <c r="A568" s="447" t="s">
        <v>262</v>
      </c>
      <c r="B568" s="447"/>
      <c r="C568" s="447"/>
      <c r="D568" s="447"/>
      <c r="E568" s="447"/>
      <c r="F568" s="447"/>
      <c r="G568" s="447"/>
    </row>
    <row r="569" spans="1:7" ht="13.5" customHeight="1" x14ac:dyDescent="0.2">
      <c r="A569" s="449" t="s">
        <v>207</v>
      </c>
      <c r="B569" s="449"/>
      <c r="C569" s="449"/>
      <c r="D569" s="449"/>
      <c r="E569" s="449"/>
      <c r="F569" s="449"/>
      <c r="G569" s="449"/>
    </row>
    <row r="570" spans="1:7" ht="13.5" customHeight="1" x14ac:dyDescent="0.2">
      <c r="A570" s="449" t="s">
        <v>320</v>
      </c>
      <c r="B570" s="449"/>
      <c r="C570" s="449"/>
      <c r="D570" s="449"/>
      <c r="E570" s="449"/>
      <c r="F570" s="449"/>
      <c r="G570" s="449"/>
    </row>
    <row r="571" spans="1:7" ht="13.5" customHeight="1" x14ac:dyDescent="0.2">
      <c r="A571" s="87"/>
      <c r="B571" s="87"/>
      <c r="C571" s="87"/>
      <c r="D571" s="87"/>
      <c r="E571" s="87"/>
      <c r="F571" s="87"/>
      <c r="G571" s="87"/>
    </row>
    <row r="572" spans="1:7" ht="13.5" customHeight="1" x14ac:dyDescent="0.2">
      <c r="B572" s="452" t="s">
        <v>334</v>
      </c>
      <c r="C572" s="452"/>
      <c r="D572" s="69"/>
      <c r="E572"/>
    </row>
    <row r="573" spans="1:7" ht="13.5" customHeight="1" x14ac:dyDescent="0.2">
      <c r="B573" s="528" t="s">
        <v>331</v>
      </c>
      <c r="C573" s="528"/>
      <c r="D573" s="69"/>
      <c r="E573"/>
    </row>
    <row r="574" spans="1:7" ht="13.5" customHeight="1" x14ac:dyDescent="0.2">
      <c r="B574" s="529" t="s">
        <v>332</v>
      </c>
      <c r="C574" s="529"/>
      <c r="D574" s="69"/>
      <c r="E574"/>
    </row>
    <row r="575" spans="1:7" ht="13.5" customHeight="1" x14ac:dyDescent="0.2">
      <c r="B575" s="86"/>
      <c r="D575" s="69"/>
      <c r="E575" s="526" t="s">
        <v>322</v>
      </c>
      <c r="F575" s="526"/>
    </row>
    <row r="576" spans="1:7" ht="13.5" customHeight="1" x14ac:dyDescent="0.2">
      <c r="A576" s="307"/>
      <c r="B576" s="307"/>
      <c r="C576" s="307"/>
      <c r="D576" s="307"/>
      <c r="E576" s="464" t="s">
        <v>335</v>
      </c>
      <c r="F576" s="464"/>
      <c r="G576" s="307"/>
    </row>
    <row r="577" spans="1:7" ht="13.5" customHeight="1" x14ac:dyDescent="0.2">
      <c r="A577" s="306" t="s">
        <v>263</v>
      </c>
      <c r="B577" s="306"/>
      <c r="C577" s="306"/>
      <c r="D577" s="306"/>
      <c r="E577" s="306"/>
      <c r="F577" s="306"/>
      <c r="G577" s="306"/>
    </row>
    <row r="578" spans="1:7" ht="13.5" customHeight="1" x14ac:dyDescent="0.2">
      <c r="A578" s="88"/>
      <c r="B578" s="88"/>
      <c r="C578" s="88"/>
      <c r="D578" s="88"/>
      <c r="E578" s="88"/>
      <c r="F578" s="88"/>
      <c r="G578" s="88"/>
    </row>
    <row r="579" spans="1:7" ht="12" customHeight="1" x14ac:dyDescent="0.2">
      <c r="A579" s="88"/>
      <c r="B579" s="88"/>
      <c r="C579" s="88"/>
      <c r="D579" s="88"/>
      <c r="E579" s="88"/>
      <c r="F579" s="88"/>
      <c r="G579" s="88"/>
    </row>
    <row r="580" spans="1:7" ht="12" customHeight="1" x14ac:dyDescent="0.2">
      <c r="A580" s="88"/>
      <c r="B580" s="88"/>
      <c r="C580" s="88"/>
      <c r="D580" s="88"/>
      <c r="E580" s="88"/>
      <c r="F580" s="88"/>
      <c r="G580" s="88"/>
    </row>
    <row r="581" spans="1:7" ht="12" customHeight="1" x14ac:dyDescent="0.2">
      <c r="A581" s="88"/>
      <c r="B581" s="88"/>
      <c r="C581" s="88"/>
      <c r="D581" s="88"/>
      <c r="E581" s="88"/>
      <c r="F581" s="88"/>
      <c r="G581" s="88"/>
    </row>
    <row r="582" spans="1:7" ht="12" customHeight="1" x14ac:dyDescent="0.2">
      <c r="A582" s="88"/>
      <c r="B582" s="88"/>
      <c r="C582" s="88"/>
      <c r="D582" s="88"/>
      <c r="E582" s="88"/>
      <c r="F582" s="88"/>
      <c r="G582" s="88"/>
    </row>
    <row r="583" spans="1:7" ht="12" customHeight="1" x14ac:dyDescent="0.2">
      <c r="A583" s="88"/>
      <c r="B583" s="88"/>
      <c r="C583" s="88"/>
      <c r="D583" s="88"/>
      <c r="E583" s="88"/>
      <c r="F583" s="88"/>
      <c r="G583" s="88"/>
    </row>
    <row r="584" spans="1:7" ht="12" customHeight="1" x14ac:dyDescent="0.2">
      <c r="A584" s="88"/>
      <c r="B584" s="88"/>
      <c r="C584" s="88"/>
      <c r="D584" s="88"/>
      <c r="E584" s="88"/>
      <c r="F584" s="88"/>
      <c r="G584" s="88"/>
    </row>
    <row r="585" spans="1:7" ht="12" customHeight="1" x14ac:dyDescent="0.2">
      <c r="A585" s="88"/>
      <c r="B585" s="88"/>
      <c r="C585" s="88"/>
      <c r="D585" s="88"/>
      <c r="E585" s="88"/>
      <c r="F585" s="88"/>
      <c r="G585" s="88"/>
    </row>
    <row r="586" spans="1:7" ht="12" customHeight="1" x14ac:dyDescent="0.2">
      <c r="A586" s="88"/>
      <c r="B586" s="88"/>
      <c r="C586" s="88"/>
      <c r="D586" s="88"/>
      <c r="E586" s="88"/>
      <c r="F586" s="88"/>
      <c r="G586" s="88"/>
    </row>
    <row r="587" spans="1:7" ht="12" customHeight="1" x14ac:dyDescent="0.2">
      <c r="A587" s="88"/>
      <c r="B587" s="88"/>
      <c r="C587" s="88"/>
      <c r="D587" s="88"/>
      <c r="E587" s="88"/>
      <c r="F587" s="88"/>
      <c r="G587" s="88"/>
    </row>
    <row r="588" spans="1:7" ht="12" customHeight="1" x14ac:dyDescent="0.2">
      <c r="A588" s="88"/>
      <c r="B588" s="88"/>
      <c r="C588" s="88"/>
      <c r="D588" s="88"/>
      <c r="E588" s="88"/>
      <c r="F588" s="88"/>
      <c r="G588" s="88"/>
    </row>
    <row r="589" spans="1:7" ht="12" customHeight="1" x14ac:dyDescent="0.2">
      <c r="A589" s="88"/>
      <c r="B589" s="88"/>
      <c r="C589" s="88"/>
      <c r="D589" s="88"/>
      <c r="E589" s="88"/>
      <c r="F589" s="88"/>
      <c r="G589" s="88"/>
    </row>
    <row r="590" spans="1:7" ht="12" customHeight="1" x14ac:dyDescent="0.2">
      <c r="A590" s="88"/>
      <c r="B590" s="88"/>
      <c r="C590" s="88"/>
      <c r="D590" s="88"/>
      <c r="E590" s="88"/>
      <c r="F590" s="88"/>
      <c r="G590" s="88"/>
    </row>
    <row r="591" spans="1:7" ht="12" customHeight="1" x14ac:dyDescent="0.2">
      <c r="A591" s="88"/>
      <c r="B591" s="88"/>
      <c r="C591" s="88"/>
      <c r="D591" s="88"/>
      <c r="E591" s="88"/>
      <c r="F591" s="88"/>
      <c r="G591" s="88"/>
    </row>
    <row r="592" spans="1:7" ht="12" customHeight="1" x14ac:dyDescent="0.2">
      <c r="A592" s="88"/>
      <c r="B592" s="88"/>
      <c r="C592" s="88"/>
      <c r="D592" s="88"/>
      <c r="E592" s="88"/>
      <c r="F592" s="88"/>
      <c r="G592" s="88"/>
    </row>
    <row r="593" spans="1:10" ht="12" customHeight="1" x14ac:dyDescent="0.2">
      <c r="A593" s="88"/>
      <c r="B593" s="88"/>
      <c r="C593" s="88"/>
      <c r="D593" s="88"/>
      <c r="E593" s="88"/>
      <c r="F593" s="88"/>
      <c r="G593" s="88"/>
    </row>
    <row r="594" spans="1:10" ht="12" customHeight="1" x14ac:dyDescent="0.2">
      <c r="A594" s="88"/>
      <c r="B594" s="88"/>
      <c r="C594" s="88"/>
      <c r="D594" s="88"/>
      <c r="E594" s="88"/>
      <c r="F594" s="88"/>
      <c r="G594" s="88"/>
    </row>
    <row r="595" spans="1:10" ht="12" customHeight="1" x14ac:dyDescent="0.2">
      <c r="A595" s="88"/>
      <c r="B595" s="88"/>
      <c r="C595" s="88"/>
      <c r="D595" s="88"/>
      <c r="E595" s="88"/>
      <c r="F595" s="88"/>
      <c r="G595" s="88"/>
    </row>
    <row r="596" spans="1:10" ht="12" customHeight="1" x14ac:dyDescent="0.2">
      <c r="A596" s="88"/>
      <c r="B596" s="88"/>
      <c r="C596" s="88"/>
      <c r="D596" s="88"/>
      <c r="E596" s="88"/>
      <c r="F596" s="88"/>
      <c r="G596" s="88"/>
    </row>
    <row r="597" spans="1:10" ht="12" customHeight="1" x14ac:dyDescent="0.2">
      <c r="A597" s="88"/>
      <c r="B597" s="88"/>
      <c r="C597" s="88"/>
      <c r="D597" s="88"/>
      <c r="E597" s="88"/>
      <c r="F597" s="88"/>
      <c r="G597" s="88"/>
    </row>
    <row r="598" spans="1:10" ht="12" customHeight="1" x14ac:dyDescent="0.2">
      <c r="A598" s="88"/>
      <c r="B598" s="88"/>
      <c r="C598" s="88"/>
      <c r="D598" s="88"/>
      <c r="E598" s="88"/>
      <c r="F598" s="88"/>
      <c r="G598" s="88"/>
    </row>
    <row r="599" spans="1:10" ht="12" customHeight="1" x14ac:dyDescent="0.2">
      <c r="A599" s="88"/>
      <c r="B599" s="88"/>
      <c r="C599" s="88"/>
      <c r="D599" s="88"/>
      <c r="E599" s="88"/>
      <c r="F599" s="88"/>
      <c r="G599" s="88"/>
    </row>
    <row r="600" spans="1:10" ht="12" customHeight="1" x14ac:dyDescent="0.2">
      <c r="A600" s="88"/>
      <c r="B600" s="88"/>
      <c r="C600" s="88"/>
      <c r="D600" s="88"/>
      <c r="E600" s="88"/>
      <c r="F600" s="88"/>
      <c r="G600" s="88"/>
    </row>
    <row r="601" spans="1:10" ht="13.5" customHeight="1" x14ac:dyDescent="0.2">
      <c r="A601" s="88"/>
      <c r="B601" s="88"/>
      <c r="C601" s="88"/>
      <c r="D601" s="88"/>
      <c r="E601" s="88"/>
      <c r="F601" s="88"/>
      <c r="G601" s="88"/>
    </row>
    <row r="602" spans="1:10" ht="21.75" customHeight="1" x14ac:dyDescent="0.2">
      <c r="B602" s="525"/>
      <c r="C602" s="525"/>
      <c r="D602" s="71"/>
      <c r="E602" s="72"/>
    </row>
    <row r="603" spans="1:10" ht="11.45" customHeight="1" x14ac:dyDescent="0.2">
      <c r="B603" s="523"/>
      <c r="C603" s="523"/>
      <c r="D603" s="311"/>
      <c r="E603" s="311"/>
    </row>
    <row r="604" spans="1:10" ht="11.45" customHeight="1" x14ac:dyDescent="0.2">
      <c r="B604" s="310"/>
      <c r="C604" s="310"/>
      <c r="D604" s="311"/>
      <c r="E604" s="311"/>
    </row>
    <row r="605" spans="1:10" ht="11.45" customHeight="1" x14ac:dyDescent="0.2">
      <c r="B605" s="310"/>
      <c r="C605" s="34"/>
      <c r="D605" s="312"/>
      <c r="E605" s="312"/>
      <c r="F605" s="34"/>
      <c r="I605" s="144"/>
      <c r="J605" s="34"/>
    </row>
    <row r="606" spans="1:10" ht="11.45" customHeight="1" x14ac:dyDescent="0.2">
      <c r="B606" s="310"/>
      <c r="C606" s="34"/>
      <c r="D606" s="312"/>
      <c r="E606" s="312"/>
      <c r="F606" s="34"/>
      <c r="I606" s="144"/>
      <c r="J606" s="34"/>
    </row>
    <row r="607" spans="1:10" ht="11.45" customHeight="1" x14ac:dyDescent="0.2">
      <c r="B607" s="310"/>
      <c r="C607" s="34"/>
      <c r="D607" s="312"/>
      <c r="E607" s="312"/>
      <c r="F607" s="34"/>
      <c r="I607" s="144"/>
      <c r="J607" s="34"/>
    </row>
    <row r="608" spans="1:10" ht="11.45" customHeight="1" x14ac:dyDescent="0.2">
      <c r="B608" s="310"/>
      <c r="C608" s="34"/>
      <c r="D608" s="312"/>
      <c r="E608" s="312"/>
      <c r="F608" s="34"/>
      <c r="I608" s="144"/>
      <c r="J608" s="34"/>
    </row>
    <row r="609" spans="2:12" ht="11.45" customHeight="1" x14ac:dyDescent="0.2">
      <c r="B609" s="310"/>
      <c r="C609" s="34"/>
      <c r="D609" s="312"/>
      <c r="E609" s="312"/>
      <c r="F609" s="34"/>
      <c r="I609" s="144"/>
      <c r="J609" s="34"/>
    </row>
    <row r="610" spans="2:12" ht="11.45" customHeight="1" x14ac:dyDescent="0.2">
      <c r="B610" s="523"/>
      <c r="C610" s="523"/>
      <c r="D610" s="311"/>
      <c r="E610" s="311"/>
      <c r="F610" s="34"/>
      <c r="I610" s="144"/>
      <c r="J610" s="34"/>
    </row>
    <row r="611" spans="2:12" ht="11.45" customHeight="1" x14ac:dyDescent="0.2">
      <c r="B611" s="310"/>
      <c r="C611" s="34"/>
      <c r="D611" s="312"/>
      <c r="E611" s="312"/>
      <c r="F611" s="34"/>
      <c r="I611" s="144"/>
    </row>
    <row r="612" spans="2:12" ht="12.75" customHeight="1" x14ac:dyDescent="0.2">
      <c r="B612" s="310"/>
      <c r="C612" s="34"/>
      <c r="D612" s="144"/>
      <c r="E612" s="144"/>
      <c r="I612" s="144"/>
      <c r="J612" s="34"/>
    </row>
    <row r="613" spans="2:12" ht="11.45" customHeight="1" x14ac:dyDescent="0.2">
      <c r="B613" s="310"/>
      <c r="C613" s="34"/>
      <c r="D613" s="312"/>
      <c r="E613" s="312"/>
      <c r="F613" s="34"/>
      <c r="I613" s="144"/>
      <c r="J613" s="34"/>
    </row>
    <row r="614" spans="2:12" ht="11.45" customHeight="1" x14ac:dyDescent="0.2">
      <c r="B614" s="310"/>
      <c r="C614" s="34"/>
      <c r="D614" s="312"/>
      <c r="E614" s="312"/>
      <c r="F614" s="34"/>
      <c r="I614" s="81"/>
      <c r="J614" s="380"/>
      <c r="K614" s="380"/>
      <c r="L614" s="380"/>
    </row>
    <row r="615" spans="2:12" ht="11.45" customHeight="1" x14ac:dyDescent="0.2">
      <c r="B615" s="310"/>
      <c r="C615" s="34"/>
      <c r="D615" s="312"/>
      <c r="E615" s="312"/>
      <c r="F615" s="34"/>
      <c r="I615" s="144"/>
      <c r="J615" s="380"/>
      <c r="K615" s="334"/>
      <c r="L615" s="334"/>
    </row>
    <row r="616" spans="2:12" ht="11.45" customHeight="1" x14ac:dyDescent="0.2">
      <c r="B616" s="310"/>
      <c r="C616" s="34"/>
      <c r="D616" s="312"/>
      <c r="E616" s="312"/>
      <c r="F616" s="34"/>
      <c r="I616" s="152"/>
      <c r="J616" s="380"/>
      <c r="K616" s="334"/>
      <c r="L616" s="334"/>
    </row>
    <row r="617" spans="2:12" ht="12" customHeight="1" x14ac:dyDescent="0.2">
      <c r="B617" s="310"/>
      <c r="C617" s="34"/>
      <c r="D617" s="312"/>
      <c r="E617" s="312"/>
      <c r="F617" s="34"/>
      <c r="I617" s="144"/>
      <c r="J617" s="34"/>
    </row>
    <row r="618" spans="2:12" ht="12.75" customHeight="1" x14ac:dyDescent="0.2">
      <c r="B618" s="310"/>
      <c r="C618" s="34"/>
      <c r="D618" s="312"/>
      <c r="E618" s="312"/>
      <c r="F618" s="34"/>
      <c r="I618" s="144"/>
      <c r="J618" s="34"/>
    </row>
    <row r="619" spans="2:12" ht="12.75" customHeight="1" x14ac:dyDescent="0.2">
      <c r="B619" s="310"/>
      <c r="C619" s="34"/>
      <c r="D619" s="312"/>
      <c r="E619" s="312"/>
      <c r="F619" s="34"/>
      <c r="I619" s="144"/>
      <c r="J619" s="34"/>
    </row>
    <row r="620" spans="2:12" ht="13.5" customHeight="1" x14ac:dyDescent="0.2">
      <c r="B620" s="523"/>
      <c r="C620" s="523"/>
      <c r="D620" s="311"/>
      <c r="E620" s="311"/>
      <c r="F620" s="34"/>
      <c r="I620" s="152"/>
      <c r="J620" s="380"/>
      <c r="K620" s="334"/>
      <c r="L620" s="334"/>
    </row>
    <row r="621" spans="2:12" ht="11.45" customHeight="1" x14ac:dyDescent="0.2">
      <c r="B621" s="310"/>
      <c r="C621" s="34"/>
      <c r="D621" s="312"/>
      <c r="E621" s="312"/>
      <c r="F621" s="34"/>
      <c r="I621" s="152"/>
      <c r="J621" s="380"/>
      <c r="K621" s="334"/>
      <c r="L621" s="334"/>
    </row>
    <row r="622" spans="2:12" ht="11.45" customHeight="1" x14ac:dyDescent="0.2">
      <c r="B622" s="310"/>
      <c r="C622" s="34"/>
      <c r="D622" s="312"/>
      <c r="E622" s="312"/>
      <c r="I622" s="149"/>
      <c r="J622" s="334"/>
      <c r="K622" s="334"/>
      <c r="L622" s="334"/>
    </row>
    <row r="623" spans="2:12" ht="11.45" customHeight="1" x14ac:dyDescent="0.2">
      <c r="B623" s="310"/>
      <c r="C623" s="34"/>
      <c r="D623" s="312"/>
      <c r="E623" s="312"/>
      <c r="I623" s="149"/>
      <c r="J623" s="334"/>
      <c r="K623" s="334"/>
      <c r="L623" s="334"/>
    </row>
    <row r="624" spans="2:12" ht="12.75" customHeight="1" x14ac:dyDescent="0.2">
      <c r="B624" s="310"/>
      <c r="C624" s="34"/>
      <c r="D624" s="312"/>
      <c r="E624" s="312"/>
      <c r="I624" s="149"/>
    </row>
    <row r="625" spans="2:12" ht="12" customHeight="1" x14ac:dyDescent="0.2">
      <c r="B625" s="310"/>
      <c r="C625" s="34"/>
      <c r="D625" s="144"/>
      <c r="E625" s="144"/>
      <c r="I625" s="149"/>
    </row>
    <row r="626" spans="2:12" ht="11.45" customHeight="1" x14ac:dyDescent="0.2">
      <c r="B626" s="310"/>
      <c r="C626" s="34"/>
      <c r="D626" s="313"/>
      <c r="E626" s="313"/>
      <c r="F626" s="34"/>
    </row>
    <row r="627" spans="2:12" ht="11.45" customHeight="1" x14ac:dyDescent="0.2">
      <c r="B627" s="310"/>
      <c r="C627" s="34"/>
      <c r="D627" s="313"/>
      <c r="E627" s="313"/>
      <c r="I627" s="152"/>
      <c r="J627" s="334"/>
      <c r="K627" s="334"/>
      <c r="L627" s="334"/>
    </row>
    <row r="628" spans="2:12" ht="11.45" customHeight="1" x14ac:dyDescent="0.2">
      <c r="B628" s="523"/>
      <c r="C628" s="523"/>
      <c r="D628" s="81"/>
      <c r="E628" s="81"/>
    </row>
    <row r="629" spans="2:12" ht="11.45" customHeight="1" x14ac:dyDescent="0.2">
      <c r="B629" s="523"/>
      <c r="C629" s="523"/>
      <c r="D629" s="314"/>
      <c r="E629" s="314"/>
    </row>
    <row r="630" spans="2:12" ht="11.45" customHeight="1" x14ac:dyDescent="0.2">
      <c r="B630" s="523"/>
      <c r="C630" s="523"/>
      <c r="D630" s="314"/>
    </row>
    <row r="631" spans="2:12" x14ac:dyDescent="0.2">
      <c r="B631" s="527"/>
      <c r="C631" s="527"/>
      <c r="D631" s="314"/>
    </row>
    <row r="632" spans="2:12" x14ac:dyDescent="0.2">
      <c r="B632" s="315"/>
      <c r="C632" s="316"/>
      <c r="D632" s="314"/>
    </row>
    <row r="633" spans="2:12" ht="12.75" x14ac:dyDescent="0.2">
      <c r="B633" s="524"/>
      <c r="C633" s="524"/>
      <c r="D633" s="314"/>
      <c r="E633" s="314"/>
    </row>
  </sheetData>
  <mergeCells count="332">
    <mergeCell ref="I234:I238"/>
    <mergeCell ref="A492:C492"/>
    <mergeCell ref="A493:C493"/>
    <mergeCell ref="A494:C494"/>
    <mergeCell ref="A334:C334"/>
    <mergeCell ref="A385:C385"/>
    <mergeCell ref="A383:C383"/>
    <mergeCell ref="A384:C384"/>
    <mergeCell ref="A368:C368"/>
    <mergeCell ref="A400:C400"/>
    <mergeCell ref="A436:C436"/>
    <mergeCell ref="A405:C405"/>
    <mergeCell ref="A421:C421"/>
    <mergeCell ref="A409:C409"/>
    <mergeCell ref="A427:C427"/>
    <mergeCell ref="A381:C381"/>
    <mergeCell ref="A323:C323"/>
    <mergeCell ref="A254:C254"/>
    <mergeCell ref="A517:C517"/>
    <mergeCell ref="A518:C518"/>
    <mergeCell ref="A519:C519"/>
    <mergeCell ref="I252:K254"/>
    <mergeCell ref="A335:C335"/>
    <mergeCell ref="I456:I461"/>
    <mergeCell ref="I513:I516"/>
    <mergeCell ref="A225:C225"/>
    <mergeCell ref="A218:C218"/>
    <mergeCell ref="A219:C219"/>
    <mergeCell ref="A220:C220"/>
    <mergeCell ref="A490:C490"/>
    <mergeCell ref="A437:C437"/>
    <mergeCell ref="A438:C438"/>
    <mergeCell ref="A445:C445"/>
    <mergeCell ref="A446:C446"/>
    <mergeCell ref="A447:C447"/>
    <mergeCell ref="A451:C451"/>
    <mergeCell ref="A452:C452"/>
    <mergeCell ref="A453:C453"/>
    <mergeCell ref="A454:C454"/>
    <mergeCell ref="A439:C439"/>
    <mergeCell ref="A428:C428"/>
    <mergeCell ref="A434:C434"/>
    <mergeCell ref="A298:C298"/>
    <mergeCell ref="A300:C300"/>
    <mergeCell ref="A306:C306"/>
    <mergeCell ref="A413:C413"/>
    <mergeCell ref="A414:C414"/>
    <mergeCell ref="A415:C415"/>
    <mergeCell ref="A483:C483"/>
    <mergeCell ref="A288:C288"/>
    <mergeCell ref="A203:C203"/>
    <mergeCell ref="A480:C480"/>
    <mergeCell ref="A481:C481"/>
    <mergeCell ref="A482:C482"/>
    <mergeCell ref="A462:C462"/>
    <mergeCell ref="A463:C463"/>
    <mergeCell ref="A467:C467"/>
    <mergeCell ref="A468:C468"/>
    <mergeCell ref="A469:C469"/>
    <mergeCell ref="A377:C377"/>
    <mergeCell ref="A272:C272"/>
    <mergeCell ref="A311:C311"/>
    <mergeCell ref="A422:C422"/>
    <mergeCell ref="A345:C345"/>
    <mergeCell ref="A389:C389"/>
    <mergeCell ref="A390:C390"/>
    <mergeCell ref="A391:C391"/>
    <mergeCell ref="A406:C406"/>
    <mergeCell ref="A289:C289"/>
    <mergeCell ref="A419:C419"/>
    <mergeCell ref="A420:C420"/>
    <mergeCell ref="A212:C212"/>
    <mergeCell ref="A224:C224"/>
    <mergeCell ref="A271:C271"/>
    <mergeCell ref="A285:C285"/>
    <mergeCell ref="A286:C286"/>
    <mergeCell ref="A226:C226"/>
    <mergeCell ref="A228:C228"/>
    <mergeCell ref="A229:C229"/>
    <mergeCell ref="A230:C230"/>
    <mergeCell ref="A239:C239"/>
    <mergeCell ref="A240:C240"/>
    <mergeCell ref="A241:C241"/>
    <mergeCell ref="A242:C242"/>
    <mergeCell ref="A227:C227"/>
    <mergeCell ref="B630:C630"/>
    <mergeCell ref="B633:C633"/>
    <mergeCell ref="B603:C603"/>
    <mergeCell ref="B628:C628"/>
    <mergeCell ref="B629:C629"/>
    <mergeCell ref="B602:C602"/>
    <mergeCell ref="A570:G570"/>
    <mergeCell ref="E575:F575"/>
    <mergeCell ref="E576:F576"/>
    <mergeCell ref="B631:C631"/>
    <mergeCell ref="B610:C610"/>
    <mergeCell ref="B620:C620"/>
    <mergeCell ref="B573:C573"/>
    <mergeCell ref="B574:C574"/>
    <mergeCell ref="A397:C397"/>
    <mergeCell ref="A348:C348"/>
    <mergeCell ref="A363:C363"/>
    <mergeCell ref="A392:C392"/>
    <mergeCell ref="A324:C324"/>
    <mergeCell ref="A325:C325"/>
    <mergeCell ref="A435:C435"/>
    <mergeCell ref="A407:C407"/>
    <mergeCell ref="A474:C474"/>
    <mergeCell ref="A344:C344"/>
    <mergeCell ref="A346:C346"/>
    <mergeCell ref="A359:C359"/>
    <mergeCell ref="A360:C360"/>
    <mergeCell ref="A361:C361"/>
    <mergeCell ref="A362:C362"/>
    <mergeCell ref="A373:C373"/>
    <mergeCell ref="A327:C327"/>
    <mergeCell ref="A331:C331"/>
    <mergeCell ref="A369:C369"/>
    <mergeCell ref="A455:C455"/>
    <mergeCell ref="A461:C461"/>
    <mergeCell ref="A426:C426"/>
    <mergeCell ref="A333:C333"/>
    <mergeCell ref="A307:C307"/>
    <mergeCell ref="A317:C317"/>
    <mergeCell ref="A319:C319"/>
    <mergeCell ref="A308:C308"/>
    <mergeCell ref="A310:C310"/>
    <mergeCell ref="A315:C315"/>
    <mergeCell ref="A316:C316"/>
    <mergeCell ref="A146:C146"/>
    <mergeCell ref="A151:C151"/>
    <mergeCell ref="A152:C152"/>
    <mergeCell ref="A161:C161"/>
    <mergeCell ref="A162:C162"/>
    <mergeCell ref="A197:C197"/>
    <mergeCell ref="A198:C198"/>
    <mergeCell ref="A199:C199"/>
    <mergeCell ref="A200:C200"/>
    <mergeCell ref="A201:C201"/>
    <mergeCell ref="A209:C209"/>
    <mergeCell ref="A210:C210"/>
    <mergeCell ref="A211:C211"/>
    <mergeCell ref="A290:C290"/>
    <mergeCell ref="A292:C292"/>
    <mergeCell ref="A270:C270"/>
    <mergeCell ref="A244:C244"/>
    <mergeCell ref="B1:C1"/>
    <mergeCell ref="B3:C3"/>
    <mergeCell ref="B4:G4"/>
    <mergeCell ref="A29:C29"/>
    <mergeCell ref="A30:C30"/>
    <mergeCell ref="A35:C35"/>
    <mergeCell ref="A36:C36"/>
    <mergeCell ref="A37:C37"/>
    <mergeCell ref="A13:C13"/>
    <mergeCell ref="A19:C19"/>
    <mergeCell ref="A20:C20"/>
    <mergeCell ref="A21:C21"/>
    <mergeCell ref="A27:C27"/>
    <mergeCell ref="A28:C28"/>
    <mergeCell ref="A6:C6"/>
    <mergeCell ref="A7:C7"/>
    <mergeCell ref="A8:C8"/>
    <mergeCell ref="A15:C15"/>
    <mergeCell ref="A9:C9"/>
    <mergeCell ref="A10:C10"/>
    <mergeCell ref="A11:C11"/>
    <mergeCell ref="A12:C12"/>
    <mergeCell ref="A14:C14"/>
    <mergeCell ref="A184:C184"/>
    <mergeCell ref="A122:C122"/>
    <mergeCell ref="A98:C98"/>
    <mergeCell ref="A177:C177"/>
    <mergeCell ref="A163:C163"/>
    <mergeCell ref="A188:C188"/>
    <mergeCell ref="A189:C189"/>
    <mergeCell ref="A190:C190"/>
    <mergeCell ref="A159:C159"/>
    <mergeCell ref="A160:C160"/>
    <mergeCell ref="A145:C145"/>
    <mergeCell ref="A168:C168"/>
    <mergeCell ref="A169:C169"/>
    <mergeCell ref="A170:C170"/>
    <mergeCell ref="A175:C175"/>
    <mergeCell ref="A176:C176"/>
    <mergeCell ref="A123:C123"/>
    <mergeCell ref="A182:C182"/>
    <mergeCell ref="A183:C183"/>
    <mergeCell ref="A153:C153"/>
    <mergeCell ref="A133:C133"/>
    <mergeCell ref="A143:C143"/>
    <mergeCell ref="A140:C140"/>
    <mergeCell ref="A141:C141"/>
    <mergeCell ref="I205:K209"/>
    <mergeCell ref="I227:J227"/>
    <mergeCell ref="A121:C121"/>
    <mergeCell ref="A96:C96"/>
    <mergeCell ref="A376:C376"/>
    <mergeCell ref="A347:C347"/>
    <mergeCell ref="A299:C299"/>
    <mergeCell ref="A309:C309"/>
    <mergeCell ref="A318:C318"/>
    <mergeCell ref="A274:C274"/>
    <mergeCell ref="A273:C273"/>
    <mergeCell ref="A246:C246"/>
    <mergeCell ref="A243:C243"/>
    <mergeCell ref="A245:C245"/>
    <mergeCell ref="A154:C154"/>
    <mergeCell ref="A287:C287"/>
    <mergeCell ref="A255:C255"/>
    <mergeCell ref="A256:C256"/>
    <mergeCell ref="A257:C257"/>
    <mergeCell ref="A258:C258"/>
    <mergeCell ref="A110:C110"/>
    <mergeCell ref="A111:C111"/>
    <mergeCell ref="A112:C112"/>
    <mergeCell ref="A118:C118"/>
    <mergeCell ref="J622:L622"/>
    <mergeCell ref="J623:L623"/>
    <mergeCell ref="J627:L627"/>
    <mergeCell ref="A332:C332"/>
    <mergeCell ref="A491:C491"/>
    <mergeCell ref="A398:C398"/>
    <mergeCell ref="A558:G558"/>
    <mergeCell ref="A541:C541"/>
    <mergeCell ref="A540:C540"/>
    <mergeCell ref="A502:C502"/>
    <mergeCell ref="A542:C542"/>
    <mergeCell ref="A551:C551"/>
    <mergeCell ref="A530:C530"/>
    <mergeCell ref="A503:C503"/>
    <mergeCell ref="A504:C504"/>
    <mergeCell ref="A509:C509"/>
    <mergeCell ref="A510:C510"/>
    <mergeCell ref="A511:C511"/>
    <mergeCell ref="A516:C516"/>
    <mergeCell ref="A505:C505"/>
    <mergeCell ref="A476:C476"/>
    <mergeCell ref="A382:C382"/>
    <mergeCell ref="A401:C401"/>
    <mergeCell ref="A367:C367"/>
    <mergeCell ref="A512:C512"/>
    <mergeCell ref="A528:C528"/>
    <mergeCell ref="A529:C529"/>
    <mergeCell ref="A523:C523"/>
    <mergeCell ref="J614:L614"/>
    <mergeCell ref="J615:L615"/>
    <mergeCell ref="J616:L616"/>
    <mergeCell ref="J620:L620"/>
    <mergeCell ref="J621:L621"/>
    <mergeCell ref="A524:C524"/>
    <mergeCell ref="A567:G567"/>
    <mergeCell ref="A568:G568"/>
    <mergeCell ref="A557:G557"/>
    <mergeCell ref="A569:G569"/>
    <mergeCell ref="A562:F562"/>
    <mergeCell ref="A539:C539"/>
    <mergeCell ref="A527:C527"/>
    <mergeCell ref="A526:C526"/>
    <mergeCell ref="A525:C525"/>
    <mergeCell ref="B572:C572"/>
    <mergeCell ref="A546:C546"/>
    <mergeCell ref="A547:C547"/>
    <mergeCell ref="A548:C548"/>
    <mergeCell ref="A549:C549"/>
    <mergeCell ref="A561:G561"/>
    <mergeCell ref="A563:C563"/>
    <mergeCell ref="A550:C550"/>
    <mergeCell ref="A275:C275"/>
    <mergeCell ref="A560:G560"/>
    <mergeCell ref="B559:G559"/>
    <mergeCell ref="A191:C191"/>
    <mergeCell ref="A231:C231"/>
    <mergeCell ref="A202:C202"/>
    <mergeCell ref="A408:C408"/>
    <mergeCell ref="A291:C291"/>
    <mergeCell ref="A399:C399"/>
    <mergeCell ref="A496:C496"/>
    <mergeCell ref="A495:C495"/>
    <mergeCell ref="A297:C297"/>
    <mergeCell ref="A284:C284"/>
    <mergeCell ref="A326:C326"/>
    <mergeCell ref="A396:C396"/>
    <mergeCell ref="A296:C296"/>
    <mergeCell ref="A374:C374"/>
    <mergeCell ref="A375:C375"/>
    <mergeCell ref="A342:C342"/>
    <mergeCell ref="A343:C343"/>
    <mergeCell ref="A195:C195"/>
    <mergeCell ref="A196:C196"/>
    <mergeCell ref="A475:C475"/>
    <mergeCell ref="A470:C470"/>
    <mergeCell ref="A82:C82"/>
    <mergeCell ref="A75:C75"/>
    <mergeCell ref="A68:C68"/>
    <mergeCell ref="A113:C113"/>
    <mergeCell ref="A135:C135"/>
    <mergeCell ref="A43:C43"/>
    <mergeCell ref="A144:C144"/>
    <mergeCell ref="A259:C259"/>
    <mergeCell ref="A268:C268"/>
    <mergeCell ref="A269:C269"/>
    <mergeCell ref="A213:C213"/>
    <mergeCell ref="A142:C142"/>
    <mergeCell ref="A67:C67"/>
    <mergeCell ref="A89:C89"/>
    <mergeCell ref="A97:C97"/>
    <mergeCell ref="A95:C95"/>
    <mergeCell ref="A119:C119"/>
    <mergeCell ref="A120:C120"/>
    <mergeCell ref="A132:C132"/>
    <mergeCell ref="A74:C74"/>
    <mergeCell ref="A79:C79"/>
    <mergeCell ref="A38:C38"/>
    <mergeCell ref="A39:C39"/>
    <mergeCell ref="A40:C40"/>
    <mergeCell ref="A134:C134"/>
    <mergeCell ref="A139:C139"/>
    <mergeCell ref="A42:C42"/>
    <mergeCell ref="A65:C65"/>
    <mergeCell ref="A66:C66"/>
    <mergeCell ref="A44:C44"/>
    <mergeCell ref="A73:C73"/>
    <mergeCell ref="A86:C86"/>
    <mergeCell ref="A87:C87"/>
    <mergeCell ref="A88:C88"/>
    <mergeCell ref="A93:C93"/>
    <mergeCell ref="A94:C94"/>
    <mergeCell ref="A72:C72"/>
    <mergeCell ref="A41:C41"/>
    <mergeCell ref="A80:C80"/>
    <mergeCell ref="A81:C81"/>
  </mergeCells>
  <printOptions headings="1"/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NASLOVNA U EUR</vt:lpstr>
      <vt:lpstr>OPĆI DIO</vt:lpstr>
      <vt:lpstr>POS.DIO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opcina dragalic</dc:creator>
  <cp:lastModifiedBy>Opcina Dragalic</cp:lastModifiedBy>
  <cp:lastPrinted>2024-09-20T12:28:49Z</cp:lastPrinted>
  <dcterms:created xsi:type="dcterms:W3CDTF">2019-07-05T11:16:58Z</dcterms:created>
  <dcterms:modified xsi:type="dcterms:W3CDTF">2025-03-21T13:35:35Z</dcterms:modified>
</cp:coreProperties>
</file>