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ova mapa (2)\OPĆINA DRAGALIĆ\PRORAČUN\PRORAČUN 2025\Polugodišnji\"/>
    </mc:Choice>
  </mc:AlternateContent>
  <xr:revisionPtr revIDLastSave="0" documentId="13_ncr:1_{C64146F1-028E-4777-8C1A-BEBF9B20215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ASLOVNA U EUR" sheetId="1" r:id="rId1"/>
    <sheet name="OPĆI DIO" sheetId="2" r:id="rId2"/>
    <sheet name="POS.DI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3" i="3" l="1"/>
  <c r="F58" i="2"/>
  <c r="E58" i="2"/>
  <c r="D58" i="2"/>
  <c r="F301" i="3"/>
  <c r="F298" i="3" s="1"/>
  <c r="E301" i="3"/>
  <c r="D301" i="3"/>
  <c r="D298" i="3" s="1"/>
  <c r="F41" i="2"/>
  <c r="F40" i="2"/>
  <c r="E41" i="2"/>
  <c r="E40" i="2"/>
  <c r="D41" i="2"/>
  <c r="D40" i="2"/>
  <c r="F190" i="3"/>
  <c r="F189" i="3" s="1"/>
  <c r="E190" i="3"/>
  <c r="E189" i="3" s="1"/>
  <c r="D190" i="3"/>
  <c r="D189" i="3" s="1"/>
  <c r="D186" i="3" s="1"/>
  <c r="D185" i="3" s="1"/>
  <c r="F183" i="3"/>
  <c r="F182" i="3" s="1"/>
  <c r="F179" i="3" s="1"/>
  <c r="E183" i="3"/>
  <c r="E182" i="3" s="1"/>
  <c r="D183" i="3"/>
  <c r="D182" i="3" s="1"/>
  <c r="D179" i="3" s="1"/>
  <c r="D178" i="3" s="1"/>
  <c r="G184" i="3"/>
  <c r="D65" i="2"/>
  <c r="F50" i="2"/>
  <c r="E50" i="2"/>
  <c r="D50" i="2"/>
  <c r="F65" i="2"/>
  <c r="E65" i="2"/>
  <c r="F159" i="3"/>
  <c r="F158" i="3" s="1"/>
  <c r="E159" i="3"/>
  <c r="E158" i="3" s="1"/>
  <c r="F162" i="3"/>
  <c r="F161" i="3" s="1"/>
  <c r="E162" i="3"/>
  <c r="E161" i="3" s="1"/>
  <c r="D159" i="3"/>
  <c r="D158" i="3" s="1"/>
  <c r="D162" i="3"/>
  <c r="D161" i="3" s="1"/>
  <c r="G157" i="3"/>
  <c r="G156" i="3"/>
  <c r="F155" i="3"/>
  <c r="E151" i="3"/>
  <c r="E150" i="3" s="1"/>
  <c r="D148" i="3"/>
  <c r="D147" i="3" s="1"/>
  <c r="F14" i="2"/>
  <c r="H17" i="2"/>
  <c r="E14" i="2"/>
  <c r="E18" i="2"/>
  <c r="E187" i="3" l="1"/>
  <c r="E186" i="3"/>
  <c r="E185" i="3" s="1"/>
  <c r="F186" i="3"/>
  <c r="F185" i="3" s="1"/>
  <c r="F187" i="3"/>
  <c r="E180" i="3"/>
  <c r="E179" i="3"/>
  <c r="E178" i="3" s="1"/>
  <c r="G182" i="3"/>
  <c r="F180" i="3"/>
  <c r="G183" i="3"/>
  <c r="D154" i="3"/>
  <c r="D153" i="3" s="1"/>
  <c r="F154" i="3"/>
  <c r="F153" i="3" s="1"/>
  <c r="E154" i="3"/>
  <c r="E153" i="3" s="1"/>
  <c r="E149" i="3"/>
  <c r="E148" i="3"/>
  <c r="E147" i="3" s="1"/>
  <c r="E23" i="1"/>
  <c r="D70" i="2"/>
  <c r="D69" i="2"/>
  <c r="D68" i="2" s="1"/>
  <c r="D67" i="2"/>
  <c r="D66" i="2"/>
  <c r="D57" i="2"/>
  <c r="D56" i="2"/>
  <c r="D55" i="2"/>
  <c r="D54" i="2"/>
  <c r="D52" i="2"/>
  <c r="D51" i="2" s="1"/>
  <c r="D49" i="2"/>
  <c r="D47" i="2"/>
  <c r="D46" i="2" s="1"/>
  <c r="D45" i="2"/>
  <c r="D44" i="2" s="1"/>
  <c r="D43" i="2"/>
  <c r="D42" i="2"/>
  <c r="D39" i="2"/>
  <c r="D37" i="2"/>
  <c r="D36" i="2"/>
  <c r="D35" i="2"/>
  <c r="F35" i="2"/>
  <c r="F36" i="2"/>
  <c r="F37" i="2"/>
  <c r="F39" i="2"/>
  <c r="F43" i="2"/>
  <c r="F49" i="2"/>
  <c r="F52" i="2"/>
  <c r="F54" i="2"/>
  <c r="F56" i="2"/>
  <c r="F69" i="2"/>
  <c r="F66" i="2"/>
  <c r="F67" i="2"/>
  <c r="F25" i="2"/>
  <c r="F70" i="2"/>
  <c r="F55" i="2"/>
  <c r="F45" i="2"/>
  <c r="G185" i="3" l="1"/>
  <c r="G187" i="3"/>
  <c r="G186" i="3"/>
  <c r="G180" i="3"/>
  <c r="D53" i="2"/>
  <c r="D38" i="2"/>
  <c r="D64" i="2"/>
  <c r="D61" i="2" s="1"/>
  <c r="E14" i="1" s="1"/>
  <c r="D34" i="2"/>
  <c r="D48" i="2"/>
  <c r="H30" i="2"/>
  <c r="H31" i="2"/>
  <c r="H11" i="2"/>
  <c r="H12" i="2"/>
  <c r="H13" i="2"/>
  <c r="H15" i="2"/>
  <c r="H16" i="2"/>
  <c r="H19" i="2"/>
  <c r="H20" i="2"/>
  <c r="H23" i="2"/>
  <c r="H24" i="2"/>
  <c r="H26" i="2"/>
  <c r="G34" i="3"/>
  <c r="G42" i="3"/>
  <c r="G43" i="3"/>
  <c r="G48" i="3"/>
  <c r="G49" i="3"/>
  <c r="G50" i="3"/>
  <c r="G52" i="3"/>
  <c r="G53" i="3"/>
  <c r="G54" i="3"/>
  <c r="G56" i="3"/>
  <c r="G58" i="3"/>
  <c r="G69" i="3"/>
  <c r="G73" i="3"/>
  <c r="G77" i="3"/>
  <c r="G81" i="3"/>
  <c r="G84" i="3"/>
  <c r="G89" i="3"/>
  <c r="G93" i="3"/>
  <c r="G97" i="3"/>
  <c r="G101" i="3"/>
  <c r="G103" i="3"/>
  <c r="G106" i="3"/>
  <c r="G107" i="3"/>
  <c r="G109" i="3"/>
  <c r="G110" i="3"/>
  <c r="G111" i="3"/>
  <c r="G114" i="3"/>
  <c r="G118" i="3"/>
  <c r="G122" i="3"/>
  <c r="G126" i="3"/>
  <c r="G127" i="3"/>
  <c r="G132" i="3"/>
  <c r="G135" i="3"/>
  <c r="G141" i="3"/>
  <c r="G146" i="3"/>
  <c r="G169" i="3"/>
  <c r="G171" i="3"/>
  <c r="G172" i="3"/>
  <c r="G176" i="3"/>
  <c r="G177" i="3"/>
  <c r="G201" i="3"/>
  <c r="G202" i="3"/>
  <c r="G206" i="3"/>
  <c r="G210" i="3"/>
  <c r="G211" i="3"/>
  <c r="G219" i="3"/>
  <c r="G220" i="3"/>
  <c r="G227" i="3"/>
  <c r="G233" i="3"/>
  <c r="G236" i="3"/>
  <c r="G237" i="3"/>
  <c r="G241" i="3"/>
  <c r="G245" i="3"/>
  <c r="G249" i="3"/>
  <c r="G250" i="3"/>
  <c r="G255" i="3"/>
  <c r="G256" i="3"/>
  <c r="G260" i="3"/>
  <c r="G265" i="3"/>
  <c r="G266" i="3"/>
  <c r="G276" i="3"/>
  <c r="G277" i="3"/>
  <c r="G278" i="3"/>
  <c r="G279" i="3"/>
  <c r="G280" i="3"/>
  <c r="G285" i="3"/>
  <c r="G288" i="3"/>
  <c r="G293" i="3"/>
  <c r="G294" i="3"/>
  <c r="G297" i="3"/>
  <c r="G311" i="3"/>
  <c r="G344" i="3"/>
  <c r="G345" i="3"/>
  <c r="G347" i="3"/>
  <c r="G350" i="3"/>
  <c r="G355" i="3"/>
  <c r="G358" i="3"/>
  <c r="G365" i="3"/>
  <c r="G369" i="3"/>
  <c r="G374" i="3"/>
  <c r="G377" i="3"/>
  <c r="G385" i="3"/>
  <c r="G390" i="3"/>
  <c r="G393" i="3"/>
  <c r="G394" i="3"/>
  <c r="G396" i="3"/>
  <c r="G400" i="3"/>
  <c r="G413" i="3"/>
  <c r="G418" i="3"/>
  <c r="G421" i="3"/>
  <c r="G427" i="3"/>
  <c r="G431" i="3"/>
  <c r="G435" i="3"/>
  <c r="G450" i="3"/>
  <c r="G456" i="3"/>
  <c r="G459" i="3"/>
  <c r="G463" i="3"/>
  <c r="G465" i="3"/>
  <c r="G468" i="3"/>
  <c r="G478" i="3"/>
  <c r="G481" i="3"/>
  <c r="G487" i="3"/>
  <c r="G489" i="3"/>
  <c r="G495" i="3"/>
  <c r="G498" i="3"/>
  <c r="G500" i="3"/>
  <c r="G506" i="3"/>
  <c r="G514" i="3"/>
  <c r="G522" i="3"/>
  <c r="G529" i="3"/>
  <c r="G535" i="3"/>
  <c r="G539" i="3"/>
  <c r="G542" i="3"/>
  <c r="G543" i="3"/>
  <c r="G545" i="3"/>
  <c r="G552" i="3"/>
  <c r="G555" i="3"/>
  <c r="G561" i="3"/>
  <c r="G564" i="3"/>
  <c r="G568" i="3"/>
  <c r="G571" i="3"/>
  <c r="G575" i="3"/>
  <c r="G578" i="3"/>
  <c r="G583" i="3"/>
  <c r="G592" i="3"/>
  <c r="G593" i="3"/>
  <c r="G13" i="3"/>
  <c r="G14" i="3"/>
  <c r="G16" i="3"/>
  <c r="G19" i="3"/>
  <c r="G25" i="3"/>
  <c r="G26" i="3"/>
  <c r="G27" i="3"/>
  <c r="F178" i="3" l="1"/>
  <c r="G178" i="3" s="1"/>
  <c r="G179" i="3"/>
  <c r="D33" i="2"/>
  <c r="E13" i="1" s="1"/>
  <c r="E15" i="1" s="1"/>
  <c r="F405" i="3"/>
  <c r="D108" i="3" l="1"/>
  <c r="E43" i="2"/>
  <c r="H43" i="2" s="1"/>
  <c r="H58" i="2"/>
  <c r="D337" i="3"/>
  <c r="E337" i="3"/>
  <c r="F337" i="3"/>
  <c r="E130" i="3"/>
  <c r="G130" i="3" s="1"/>
  <c r="E591" i="3"/>
  <c r="E66" i="2"/>
  <c r="H66" i="2" s="1"/>
  <c r="E412" i="3"/>
  <c r="E69" i="2"/>
  <c r="H69" i="2" s="1"/>
  <c r="E25" i="2"/>
  <c r="H25" i="2" s="1"/>
  <c r="E304" i="3"/>
  <c r="E303" i="3" s="1"/>
  <c r="E299" i="3"/>
  <c r="E298" i="3" s="1"/>
  <c r="E67" i="2"/>
  <c r="H41" i="2"/>
  <c r="F303" i="3"/>
  <c r="D303" i="3"/>
  <c r="D14" i="2"/>
  <c r="E218" i="3"/>
  <c r="E292" i="3" l="1"/>
  <c r="D588" i="3"/>
  <c r="D587" i="3" s="1"/>
  <c r="D541" i="3"/>
  <c r="D408" i="3"/>
  <c r="D316" i="3"/>
  <c r="D284" i="3"/>
  <c r="D283" i="3" s="1"/>
  <c r="D271" i="3"/>
  <c r="D270" i="3" s="1"/>
  <c r="D268" i="3" s="1"/>
  <c r="D267" i="3" s="1"/>
  <c r="D131" i="3"/>
  <c r="D130" i="3" s="1"/>
  <c r="D59" i="3"/>
  <c r="D26" i="3"/>
  <c r="E49" i="2"/>
  <c r="H49" i="2" s="1"/>
  <c r="H67" i="2"/>
  <c r="F284" i="3"/>
  <c r="H65" i="2"/>
  <c r="F271" i="3"/>
  <c r="E271" i="3"/>
  <c r="E270" i="3" s="1"/>
  <c r="E268" i="3" s="1"/>
  <c r="E267" i="3" s="1"/>
  <c r="F408" i="3"/>
  <c r="E408" i="3"/>
  <c r="E39" i="2"/>
  <c r="H39" i="2" s="1"/>
  <c r="F588" i="3"/>
  <c r="F541" i="3"/>
  <c r="E541" i="3"/>
  <c r="D18" i="3"/>
  <c r="D17" i="3" s="1"/>
  <c r="D12" i="3" s="1"/>
  <c r="E18" i="3"/>
  <c r="F18" i="3"/>
  <c r="D24" i="3"/>
  <c r="E24" i="3"/>
  <c r="F24" i="3"/>
  <c r="D33" i="3"/>
  <c r="D32" i="3" s="1"/>
  <c r="E33" i="3"/>
  <c r="F33" i="3"/>
  <c r="D47" i="3"/>
  <c r="E47" i="3"/>
  <c r="F47" i="3"/>
  <c r="D51" i="3"/>
  <c r="E51" i="3"/>
  <c r="F51" i="3"/>
  <c r="D57" i="3"/>
  <c r="E57" i="3"/>
  <c r="F57" i="3"/>
  <c r="E59" i="3"/>
  <c r="F59" i="3"/>
  <c r="D61" i="3"/>
  <c r="E61" i="3"/>
  <c r="F61" i="3"/>
  <c r="D64" i="3"/>
  <c r="D63" i="3" s="1"/>
  <c r="D72" i="3"/>
  <c r="D71" i="3" s="1"/>
  <c r="D68" i="3" s="1"/>
  <c r="D67" i="3" s="1"/>
  <c r="D66" i="3" s="1"/>
  <c r="E72" i="3"/>
  <c r="G72" i="3" s="1"/>
  <c r="D80" i="3"/>
  <c r="D79" i="3" s="1"/>
  <c r="D76" i="3" s="1"/>
  <c r="E80" i="3"/>
  <c r="F80" i="3"/>
  <c r="D88" i="3"/>
  <c r="D87" i="3" s="1"/>
  <c r="D83" i="3" s="1"/>
  <c r="E88" i="3"/>
  <c r="F88" i="3"/>
  <c r="D96" i="3"/>
  <c r="D95" i="3" s="1"/>
  <c r="E96" i="3"/>
  <c r="F96" i="3"/>
  <c r="D105" i="3"/>
  <c r="E105" i="3"/>
  <c r="F105" i="3"/>
  <c r="E108" i="3"/>
  <c r="F108" i="3"/>
  <c r="D113" i="3"/>
  <c r="D112" i="3" s="1"/>
  <c r="E113" i="3"/>
  <c r="F113" i="3"/>
  <c r="D121" i="3"/>
  <c r="D120" i="3" s="1"/>
  <c r="D117" i="3" s="1"/>
  <c r="D116" i="3" s="1"/>
  <c r="D115" i="3" s="1"/>
  <c r="E121" i="3"/>
  <c r="F121" i="3"/>
  <c r="E131" i="3"/>
  <c r="G131" i="3" s="1"/>
  <c r="D133" i="3"/>
  <c r="E133" i="3"/>
  <c r="F133" i="3"/>
  <c r="D134" i="3"/>
  <c r="E134" i="3"/>
  <c r="F134" i="3"/>
  <c r="D136" i="3"/>
  <c r="E136" i="3"/>
  <c r="F136" i="3"/>
  <c r="D145" i="3"/>
  <c r="D144" i="3" s="1"/>
  <c r="D140" i="3" s="1"/>
  <c r="D139" i="3" s="1"/>
  <c r="D138" i="3" s="1"/>
  <c r="E145" i="3"/>
  <c r="F145" i="3"/>
  <c r="D175" i="3"/>
  <c r="D174" i="3" s="1"/>
  <c r="E175" i="3"/>
  <c r="F175" i="3"/>
  <c r="D200" i="3"/>
  <c r="D199" i="3" s="1"/>
  <c r="E200" i="3"/>
  <c r="F200" i="3"/>
  <c r="D209" i="3"/>
  <c r="D208" i="3" s="1"/>
  <c r="E209" i="3"/>
  <c r="F209" i="3"/>
  <c r="D218" i="3"/>
  <c r="D217" i="3" s="1"/>
  <c r="F218" i="3"/>
  <c r="D225" i="3"/>
  <c r="D224" i="3" s="1"/>
  <c r="D223" i="3" s="1"/>
  <c r="E225" i="3"/>
  <c r="F225" i="3"/>
  <c r="D232" i="3"/>
  <c r="D231" i="3" s="1"/>
  <c r="D230" i="3" s="1"/>
  <c r="D229" i="3" s="1"/>
  <c r="D228" i="3" s="1"/>
  <c r="E232" i="3"/>
  <c r="F232" i="3"/>
  <c r="D240" i="3"/>
  <c r="D239" i="3" s="1"/>
  <c r="D236" i="3" s="1"/>
  <c r="D235" i="3" s="1"/>
  <c r="D234" i="3" s="1"/>
  <c r="E240" i="3"/>
  <c r="F240" i="3"/>
  <c r="D254" i="3"/>
  <c r="D253" i="3" s="1"/>
  <c r="E254" i="3"/>
  <c r="F254" i="3"/>
  <c r="D264" i="3"/>
  <c r="D263" i="3" s="1"/>
  <c r="D259" i="3" s="1"/>
  <c r="D258" i="3" s="1"/>
  <c r="E264" i="3"/>
  <c r="F264" i="3"/>
  <c r="E284" i="3"/>
  <c r="E283" i="3" s="1"/>
  <c r="D287" i="3"/>
  <c r="D286" i="3" s="1"/>
  <c r="E287" i="3"/>
  <c r="E286" i="3" s="1"/>
  <c r="F287" i="3"/>
  <c r="D304" i="3"/>
  <c r="D292" i="3" s="1"/>
  <c r="D291" i="3" s="1"/>
  <c r="F304" i="3"/>
  <c r="D318" i="3"/>
  <c r="E318" i="3"/>
  <c r="F318" i="3"/>
  <c r="D321" i="3"/>
  <c r="D320" i="3" s="1"/>
  <c r="E321" i="3"/>
  <c r="F321" i="3"/>
  <c r="D332" i="3"/>
  <c r="D331" i="3" s="1"/>
  <c r="E332" i="3"/>
  <c r="E331" i="3" s="1"/>
  <c r="F332" i="3"/>
  <c r="D335" i="3"/>
  <c r="D334" i="3" s="1"/>
  <c r="E335" i="3"/>
  <c r="F335" i="3"/>
  <c r="E342" i="3"/>
  <c r="D349" i="3"/>
  <c r="D348" i="3" s="1"/>
  <c r="E349" i="3"/>
  <c r="F349" i="3"/>
  <c r="D357" i="3"/>
  <c r="E357" i="3"/>
  <c r="F357" i="3"/>
  <c r="D359" i="3"/>
  <c r="E359" i="3"/>
  <c r="F359" i="3"/>
  <c r="D368" i="3"/>
  <c r="D367" i="3" s="1"/>
  <c r="E368" i="3"/>
  <c r="F368" i="3"/>
  <c r="D376" i="3"/>
  <c r="D375" i="3" s="1"/>
  <c r="D371" i="3" s="1"/>
  <c r="D370" i="3" s="1"/>
  <c r="E376" i="3"/>
  <c r="F376" i="3"/>
  <c r="D384" i="3"/>
  <c r="D383" i="3" s="1"/>
  <c r="E384" i="3"/>
  <c r="F384" i="3"/>
  <c r="D392" i="3"/>
  <c r="E392" i="3"/>
  <c r="F392" i="3"/>
  <c r="D395" i="3"/>
  <c r="E395" i="3"/>
  <c r="F395" i="3"/>
  <c r="D405" i="3"/>
  <c r="D404" i="3" s="1"/>
  <c r="E405" i="3"/>
  <c r="E404" i="3" s="1"/>
  <c r="F404" i="3"/>
  <c r="D420" i="3"/>
  <c r="D419" i="3" s="1"/>
  <c r="D416" i="3" s="1"/>
  <c r="E420" i="3"/>
  <c r="F420" i="3"/>
  <c r="D426" i="3"/>
  <c r="D425" i="3" s="1"/>
  <c r="E426" i="3"/>
  <c r="F426" i="3"/>
  <c r="D434" i="3"/>
  <c r="D433" i="3" s="1"/>
  <c r="D429" i="3" s="1"/>
  <c r="E434" i="3"/>
  <c r="F434" i="3"/>
  <c r="F437" i="3"/>
  <c r="D442" i="3"/>
  <c r="D441" i="3" s="1"/>
  <c r="D437" i="3" s="1"/>
  <c r="D436" i="3" s="1"/>
  <c r="E442" i="3"/>
  <c r="F442" i="3"/>
  <c r="D449" i="3"/>
  <c r="D448" i="3" s="1"/>
  <c r="E449" i="3"/>
  <c r="F449" i="3"/>
  <c r="D458" i="3"/>
  <c r="D457" i="3" s="1"/>
  <c r="D454" i="3" s="1"/>
  <c r="E458" i="3"/>
  <c r="F458" i="3"/>
  <c r="D467" i="3"/>
  <c r="D466" i="3" s="1"/>
  <c r="D461" i="3" s="1"/>
  <c r="E467" i="3"/>
  <c r="F467" i="3"/>
  <c r="D473" i="3"/>
  <c r="D472" i="3" s="1"/>
  <c r="D471" i="3" s="1"/>
  <c r="E473" i="3"/>
  <c r="F473" i="3"/>
  <c r="D480" i="3"/>
  <c r="D479" i="3" s="1"/>
  <c r="D476" i="3" s="1"/>
  <c r="D475" i="3" s="1"/>
  <c r="E480" i="3"/>
  <c r="F480" i="3"/>
  <c r="D486" i="3"/>
  <c r="E486" i="3"/>
  <c r="F486" i="3"/>
  <c r="D488" i="3"/>
  <c r="E488" i="3"/>
  <c r="F488" i="3"/>
  <c r="D497" i="3"/>
  <c r="E497" i="3"/>
  <c r="F497" i="3"/>
  <c r="D499" i="3"/>
  <c r="E499" i="3"/>
  <c r="F499" i="3"/>
  <c r="D505" i="3"/>
  <c r="D504" i="3" s="1"/>
  <c r="E505" i="3"/>
  <c r="E504" i="3" s="1"/>
  <c r="E503" i="3" s="1"/>
  <c r="F505" i="3"/>
  <c r="D513" i="3"/>
  <c r="E513" i="3"/>
  <c r="F513" i="3"/>
  <c r="D515" i="3"/>
  <c r="E515" i="3"/>
  <c r="F515" i="3"/>
  <c r="D521" i="3"/>
  <c r="D520" i="3" s="1"/>
  <c r="E521" i="3"/>
  <c r="F521" i="3"/>
  <c r="D528" i="3"/>
  <c r="D527" i="3" s="1"/>
  <c r="E528" i="3"/>
  <c r="F528" i="3"/>
  <c r="D534" i="3"/>
  <c r="D533" i="3" s="1"/>
  <c r="E534" i="3"/>
  <c r="F534" i="3"/>
  <c r="D544" i="3"/>
  <c r="E544" i="3"/>
  <c r="F544" i="3"/>
  <c r="D554" i="3"/>
  <c r="E554" i="3"/>
  <c r="F554" i="3"/>
  <c r="D556" i="3"/>
  <c r="E556" i="3"/>
  <c r="F556" i="3"/>
  <c r="D563" i="3"/>
  <c r="D562" i="3" s="1"/>
  <c r="D559" i="3" s="1"/>
  <c r="E563" i="3"/>
  <c r="F563" i="3"/>
  <c r="D570" i="3"/>
  <c r="D569" i="3" s="1"/>
  <c r="D566" i="3" s="1"/>
  <c r="E570" i="3"/>
  <c r="F570" i="3"/>
  <c r="D577" i="3"/>
  <c r="D576" i="3" s="1"/>
  <c r="E577" i="3"/>
  <c r="F577" i="3"/>
  <c r="E588" i="3"/>
  <c r="D591" i="3"/>
  <c r="E590" i="3"/>
  <c r="F591" i="3"/>
  <c r="D600" i="3"/>
  <c r="D599" i="3" s="1"/>
  <c r="D596" i="3" s="1"/>
  <c r="D595" i="3" s="1"/>
  <c r="E600" i="3"/>
  <c r="F600" i="3"/>
  <c r="D609" i="3"/>
  <c r="D608" i="3" s="1"/>
  <c r="D605" i="3" s="1"/>
  <c r="D604" i="3" s="1"/>
  <c r="D603" i="3" s="1"/>
  <c r="E609" i="3"/>
  <c r="F609" i="3"/>
  <c r="D540" i="3" l="1"/>
  <c r="D537" i="3" s="1"/>
  <c r="D536" i="3" s="1"/>
  <c r="G47" i="3"/>
  <c r="G357" i="3"/>
  <c r="G175" i="3"/>
  <c r="G105" i="3"/>
  <c r="G513" i="3"/>
  <c r="G488" i="3"/>
  <c r="G51" i="3"/>
  <c r="G284" i="3"/>
  <c r="G225" i="3"/>
  <c r="G392" i="3"/>
  <c r="G134" i="3"/>
  <c r="G541" i="3"/>
  <c r="F608" i="3"/>
  <c r="F320" i="3"/>
  <c r="G321" i="3"/>
  <c r="F286" i="3"/>
  <c r="G286" i="3" s="1"/>
  <c r="G287" i="3"/>
  <c r="F199" i="3"/>
  <c r="G200" i="3"/>
  <c r="F32" i="3"/>
  <c r="F31" i="3" s="1"/>
  <c r="G33" i="3"/>
  <c r="F268" i="3"/>
  <c r="G544" i="3"/>
  <c r="G497" i="3"/>
  <c r="F441" i="3"/>
  <c r="G395" i="3"/>
  <c r="G108" i="3"/>
  <c r="F87" i="3"/>
  <c r="F82" i="3" s="1"/>
  <c r="G88" i="3"/>
  <c r="F466" i="3"/>
  <c r="G467" i="3"/>
  <c r="F504" i="3"/>
  <c r="G504" i="3" s="1"/>
  <c r="G505" i="3"/>
  <c r="F457" i="3"/>
  <c r="G458" i="3"/>
  <c r="F419" i="3"/>
  <c r="G420" i="3"/>
  <c r="F120" i="3"/>
  <c r="G121" i="3"/>
  <c r="F436" i="3"/>
  <c r="F263" i="3"/>
  <c r="F261" i="3" s="1"/>
  <c r="G264" i="3"/>
  <c r="F79" i="3"/>
  <c r="F75" i="3" s="1"/>
  <c r="G80" i="3"/>
  <c r="F425" i="3"/>
  <c r="G426" i="3"/>
  <c r="F576" i="3"/>
  <c r="F574" i="3" s="1"/>
  <c r="G577" i="3"/>
  <c r="F520" i="3"/>
  <c r="G521" i="3"/>
  <c r="F599" i="3"/>
  <c r="F533" i="3"/>
  <c r="G534" i="3"/>
  <c r="F472" i="3"/>
  <c r="F433" i="3"/>
  <c r="G434" i="3"/>
  <c r="F367" i="3"/>
  <c r="G368" i="3"/>
  <c r="F331" i="3"/>
  <c r="D315" i="3"/>
  <c r="D308" i="3" s="1"/>
  <c r="D307" i="3" s="1"/>
  <c r="D290" i="3" s="1"/>
  <c r="F231" i="3"/>
  <c r="F230" i="3" s="1"/>
  <c r="G232" i="3"/>
  <c r="F208" i="3"/>
  <c r="F204" i="3" s="1"/>
  <c r="G209" i="3"/>
  <c r="F562" i="3"/>
  <c r="G563" i="3"/>
  <c r="F479" i="3"/>
  <c r="F476" i="3" s="1"/>
  <c r="G480" i="3"/>
  <c r="F375" i="3"/>
  <c r="F372" i="3" s="1"/>
  <c r="G376" i="3"/>
  <c r="F315" i="3"/>
  <c r="F590" i="3"/>
  <c r="G591" i="3"/>
  <c r="G554" i="3"/>
  <c r="G499" i="3"/>
  <c r="F448" i="3"/>
  <c r="F447" i="3" s="1"/>
  <c r="G449" i="3"/>
  <c r="F348" i="3"/>
  <c r="F342" i="3" s="1"/>
  <c r="G342" i="3" s="1"/>
  <c r="G349" i="3"/>
  <c r="F144" i="3"/>
  <c r="F140" i="3" s="1"/>
  <c r="G140" i="3" s="1"/>
  <c r="G145" i="3"/>
  <c r="F112" i="3"/>
  <c r="G113" i="3"/>
  <c r="F95" i="3"/>
  <c r="G96" i="3"/>
  <c r="F17" i="3"/>
  <c r="G18" i="3"/>
  <c r="F407" i="3"/>
  <c r="F398" i="3" s="1"/>
  <c r="F239" i="3"/>
  <c r="G240" i="3"/>
  <c r="F217" i="3"/>
  <c r="F214" i="3" s="1"/>
  <c r="G218" i="3"/>
  <c r="F23" i="3"/>
  <c r="G24" i="3"/>
  <c r="F527" i="3"/>
  <c r="F525" i="3" s="1"/>
  <c r="G528" i="3"/>
  <c r="G486" i="3"/>
  <c r="F383" i="3"/>
  <c r="F382" i="3" s="1"/>
  <c r="G384" i="3"/>
  <c r="F253" i="3"/>
  <c r="F244" i="3" s="1"/>
  <c r="G254" i="3"/>
  <c r="F125" i="3"/>
  <c r="F124" i="3" s="1"/>
  <c r="G133" i="3"/>
  <c r="G57" i="3"/>
  <c r="F569" i="3"/>
  <c r="G570" i="3"/>
  <c r="F174" i="3"/>
  <c r="D75" i="3"/>
  <c r="D74" i="3" s="1"/>
  <c r="E472" i="3"/>
  <c r="E471" i="3" s="1"/>
  <c r="E315" i="3"/>
  <c r="E71" i="3"/>
  <c r="G71" i="3" s="1"/>
  <c r="E407" i="3"/>
  <c r="E599" i="3"/>
  <c r="E608" i="3"/>
  <c r="D82" i="3"/>
  <c r="E23" i="3"/>
  <c r="E22" i="3" s="1"/>
  <c r="E527" i="3"/>
  <c r="E525" i="3" s="1"/>
  <c r="E457" i="3"/>
  <c r="E441" i="3"/>
  <c r="E419" i="3"/>
  <c r="E383" i="3"/>
  <c r="E382" i="3" s="1"/>
  <c r="E367" i="3"/>
  <c r="E362" i="3" s="1"/>
  <c r="E199" i="3"/>
  <c r="E194" i="3" s="1"/>
  <c r="E87" i="3"/>
  <c r="E83" i="3" s="1"/>
  <c r="E569" i="3"/>
  <c r="E533" i="3"/>
  <c r="E479" i="3"/>
  <c r="E476" i="3" s="1"/>
  <c r="E466" i="3"/>
  <c r="E425" i="3"/>
  <c r="E375" i="3"/>
  <c r="E263" i="3"/>
  <c r="E259" i="3" s="1"/>
  <c r="E144" i="3"/>
  <c r="E139" i="3" s="1"/>
  <c r="E120" i="3"/>
  <c r="E239" i="3"/>
  <c r="E348" i="3"/>
  <c r="E208" i="3"/>
  <c r="E204" i="3" s="1"/>
  <c r="E587" i="3"/>
  <c r="E582" i="3" s="1"/>
  <c r="E540" i="3"/>
  <c r="E520" i="3"/>
  <c r="E519" i="3" s="1"/>
  <c r="E448" i="3"/>
  <c r="E447" i="3" s="1"/>
  <c r="E95" i="3"/>
  <c r="E91" i="3" s="1"/>
  <c r="E79" i="3"/>
  <c r="E75" i="3" s="1"/>
  <c r="E576" i="3"/>
  <c r="E433" i="3"/>
  <c r="E429" i="3" s="1"/>
  <c r="E341" i="3"/>
  <c r="E253" i="3"/>
  <c r="E231" i="3"/>
  <c r="E229" i="3" s="1"/>
  <c r="E174" i="3"/>
  <c r="E166" i="3" s="1"/>
  <c r="E32" i="3"/>
  <c r="E320" i="3"/>
  <c r="E112" i="3"/>
  <c r="E17" i="3"/>
  <c r="E12" i="3" s="1"/>
  <c r="F270" i="3"/>
  <c r="D274" i="3"/>
  <c r="D273" i="3" s="1"/>
  <c r="D485" i="3"/>
  <c r="D484" i="3" s="1"/>
  <c r="D483" i="3" s="1"/>
  <c r="D482" i="3" s="1"/>
  <c r="D125" i="3"/>
  <c r="D124" i="3" s="1"/>
  <c r="D23" i="3"/>
  <c r="D22" i="3" s="1"/>
  <c r="D21" i="3" s="1"/>
  <c r="D20" i="3" s="1"/>
  <c r="D407" i="3"/>
  <c r="D398" i="3" s="1"/>
  <c r="D397" i="3" s="1"/>
  <c r="F485" i="3"/>
  <c r="F540" i="3"/>
  <c r="E485" i="3"/>
  <c r="E502" i="3"/>
  <c r="E501" i="3" s="1"/>
  <c r="D502" i="3"/>
  <c r="D501" i="3" s="1"/>
  <c r="D470" i="3"/>
  <c r="D469" i="3" s="1"/>
  <c r="F224" i="3"/>
  <c r="E224" i="3"/>
  <c r="D222" i="3"/>
  <c r="D221" i="3" s="1"/>
  <c r="E46" i="3"/>
  <c r="E562" i="3"/>
  <c r="E559" i="3"/>
  <c r="D194" i="3"/>
  <c r="D193" i="3" s="1"/>
  <c r="E274" i="3"/>
  <c r="F283" i="3"/>
  <c r="G283" i="3" s="1"/>
  <c r="D590" i="3"/>
  <c r="D582" i="3" s="1"/>
  <c r="F587" i="3"/>
  <c r="D574" i="3"/>
  <c r="F553" i="3"/>
  <c r="E553" i="3"/>
  <c r="D553" i="3"/>
  <c r="D530" i="3"/>
  <c r="D532" i="3"/>
  <c r="D524" i="3"/>
  <c r="D523" i="3" s="1"/>
  <c r="D519" i="3"/>
  <c r="F512" i="3"/>
  <c r="E512" i="3"/>
  <c r="D512" i="3"/>
  <c r="F496" i="3"/>
  <c r="E496" i="3"/>
  <c r="D496" i="3"/>
  <c r="D460" i="3"/>
  <c r="D447" i="3"/>
  <c r="D428" i="3"/>
  <c r="D424" i="3"/>
  <c r="D423" i="3" s="1"/>
  <c r="D422" i="3" s="1"/>
  <c r="F391" i="3"/>
  <c r="E391" i="3"/>
  <c r="D391" i="3"/>
  <c r="D387" i="3" s="1"/>
  <c r="D382" i="3"/>
  <c r="D362" i="3"/>
  <c r="D361" i="3" s="1"/>
  <c r="F356" i="3"/>
  <c r="E356" i="3"/>
  <c r="D356" i="3"/>
  <c r="D342" i="3"/>
  <c r="D341" i="3" s="1"/>
  <c r="F334" i="3"/>
  <c r="E334" i="3"/>
  <c r="D324" i="3"/>
  <c r="D323" i="3" s="1"/>
  <c r="D325" i="3"/>
  <c r="E213" i="3"/>
  <c r="E217" i="3"/>
  <c r="D212" i="3"/>
  <c r="D214" i="3"/>
  <c r="D204" i="3"/>
  <c r="D203" i="3" s="1"/>
  <c r="D166" i="3"/>
  <c r="D167" i="3"/>
  <c r="E125" i="3"/>
  <c r="F104" i="3"/>
  <c r="E104" i="3"/>
  <c r="D104" i="3"/>
  <c r="D92" i="3"/>
  <c r="F68" i="3"/>
  <c r="F46" i="3"/>
  <c r="D46" i="3"/>
  <c r="D31" i="3"/>
  <c r="D30" i="3" s="1"/>
  <c r="D29" i="3" s="1"/>
  <c r="D165" i="3" l="1"/>
  <c r="G195" i="3"/>
  <c r="F194" i="3"/>
  <c r="F343" i="3"/>
  <c r="G343" i="3" s="1"/>
  <c r="G263" i="3"/>
  <c r="F308" i="3"/>
  <c r="F307" i="3" s="1"/>
  <c r="E167" i="3"/>
  <c r="G46" i="3"/>
  <c r="F212" i="3"/>
  <c r="G533" i="3"/>
  <c r="G476" i="3"/>
  <c r="G512" i="3"/>
  <c r="E398" i="3"/>
  <c r="G398" i="3" s="1"/>
  <c r="G104" i="3"/>
  <c r="G23" i="3"/>
  <c r="G112" i="3"/>
  <c r="G457" i="3"/>
  <c r="F454" i="3"/>
  <c r="F453" i="3" s="1"/>
  <c r="F503" i="3"/>
  <c r="G503" i="3" s="1"/>
  <c r="F83" i="3"/>
  <c r="G83" i="3" s="1"/>
  <c r="G144" i="3"/>
  <c r="G447" i="3"/>
  <c r="G120" i="3"/>
  <c r="G520" i="3"/>
  <c r="F11" i="3"/>
  <c r="F12" i="3" s="1"/>
  <c r="G12" i="3" s="1"/>
  <c r="G17" i="3"/>
  <c r="G425" i="3"/>
  <c r="G239" i="3"/>
  <c r="F235" i="3"/>
  <c r="F234" i="3"/>
  <c r="F22" i="3"/>
  <c r="G22" i="3" s="1"/>
  <c r="F581" i="3"/>
  <c r="G527" i="3"/>
  <c r="G407" i="3"/>
  <c r="F471" i="3"/>
  <c r="F470" i="3"/>
  <c r="F469" i="3"/>
  <c r="G576" i="3"/>
  <c r="G204" i="3"/>
  <c r="F397" i="3"/>
  <c r="G553" i="3"/>
  <c r="F548" i="3"/>
  <c r="F167" i="3"/>
  <c r="G382" i="3"/>
  <c r="G433" i="3"/>
  <c r="G356" i="3"/>
  <c r="F352" i="3"/>
  <c r="F351" i="3"/>
  <c r="F387" i="3"/>
  <c r="G391" i="3"/>
  <c r="G496" i="3"/>
  <c r="G253" i="3"/>
  <c r="G479" i="3"/>
  <c r="G199" i="3"/>
  <c r="G525" i="3"/>
  <c r="F536" i="3"/>
  <c r="F537" i="3" s="1"/>
  <c r="G540" i="3"/>
  <c r="F558" i="3"/>
  <c r="F559" i="3" s="1"/>
  <c r="G559" i="3" s="1"/>
  <c r="G562" i="3"/>
  <c r="F259" i="3"/>
  <c r="G259" i="3" s="1"/>
  <c r="F424" i="3"/>
  <c r="F274" i="3"/>
  <c r="G224" i="3"/>
  <c r="F484" i="3"/>
  <c r="F483" i="3" s="1"/>
  <c r="G485" i="3"/>
  <c r="G217" i="3"/>
  <c r="F92" i="3"/>
  <c r="G95" i="3"/>
  <c r="G348" i="3"/>
  <c r="G367" i="3"/>
  <c r="F362" i="3"/>
  <c r="G362" i="3" s="1"/>
  <c r="F361" i="3"/>
  <c r="F597" i="3"/>
  <c r="G79" i="3"/>
  <c r="G419" i="3"/>
  <c r="F416" i="3"/>
  <c r="F415" i="3"/>
  <c r="G87" i="3"/>
  <c r="F292" i="3"/>
  <c r="G298" i="3"/>
  <c r="F324" i="3"/>
  <c r="G383" i="3"/>
  <c r="F532" i="3"/>
  <c r="G208" i="3"/>
  <c r="F267" i="3"/>
  <c r="G320" i="3"/>
  <c r="G466" i="3"/>
  <c r="F461" i="3"/>
  <c r="F460" i="3"/>
  <c r="F117" i="3"/>
  <c r="F430" i="3"/>
  <c r="G430" i="3" s="1"/>
  <c r="F519" i="3"/>
  <c r="G519" i="3" s="1"/>
  <c r="G125" i="3"/>
  <c r="G448" i="3"/>
  <c r="G375" i="3"/>
  <c r="G231" i="3"/>
  <c r="G32" i="3"/>
  <c r="F606" i="3"/>
  <c r="F604" i="3"/>
  <c r="G569" i="3"/>
  <c r="F566" i="3"/>
  <c r="F565" i="3"/>
  <c r="F166" i="3"/>
  <c r="E230" i="3"/>
  <c r="G230" i="3" s="1"/>
  <c r="E605" i="3"/>
  <c r="E604" i="3" s="1"/>
  <c r="E603" i="3" s="1"/>
  <c r="E596" i="3"/>
  <c r="E595" i="3" s="1"/>
  <c r="D11" i="3"/>
  <c r="D10" i="3" s="1"/>
  <c r="E558" i="3"/>
  <c r="E67" i="3"/>
  <c r="E66" i="3" s="1"/>
  <c r="E416" i="3"/>
  <c r="E116" i="3"/>
  <c r="E228" i="3"/>
  <c r="E573" i="3"/>
  <c r="E258" i="3"/>
  <c r="E222" i="3"/>
  <c r="E21" i="3"/>
  <c r="E415" i="3"/>
  <c r="E437" i="3"/>
  <c r="E371" i="3"/>
  <c r="E235" i="3"/>
  <c r="E361" i="3"/>
  <c r="E428" i="3"/>
  <c r="E454" i="3"/>
  <c r="G454" i="3" s="1"/>
  <c r="E566" i="3"/>
  <c r="E308" i="3"/>
  <c r="E31" i="3"/>
  <c r="G31" i="3" s="1"/>
  <c r="E11" i="3"/>
  <c r="E138" i="3"/>
  <c r="E203" i="3"/>
  <c r="E537" i="3"/>
  <c r="E30" i="3"/>
  <c r="E29" i="3" s="1"/>
  <c r="E223" i="3"/>
  <c r="E424" i="3"/>
  <c r="E532" i="3"/>
  <c r="E461" i="3"/>
  <c r="E475" i="3"/>
  <c r="E484" i="3"/>
  <c r="D213" i="3"/>
  <c r="F213" i="3"/>
  <c r="G213" i="3" s="1"/>
  <c r="D446" i="3"/>
  <c r="D445" i="3" s="1"/>
  <c r="D444" i="3" s="1"/>
  <c r="E446" i="3"/>
  <c r="D453" i="3"/>
  <c r="D452" i="3" s="1"/>
  <c r="D518" i="3"/>
  <c r="D517" i="3" s="1"/>
  <c r="E524" i="3"/>
  <c r="D531" i="3"/>
  <c r="D558" i="3"/>
  <c r="D565" i="3"/>
  <c r="D573" i="3"/>
  <c r="D572" i="3" s="1"/>
  <c r="F223" i="3"/>
  <c r="F325" i="3"/>
  <c r="E325" i="3"/>
  <c r="E324" i="3" s="1"/>
  <c r="E323" i="3" s="1"/>
  <c r="E470" i="3"/>
  <c r="E469" i="3" s="1"/>
  <c r="F243" i="3"/>
  <c r="D381" i="3"/>
  <c r="E381" i="3"/>
  <c r="D386" i="3"/>
  <c r="D581" i="3"/>
  <c r="D580" i="3" s="1"/>
  <c r="D579" i="3" s="1"/>
  <c r="D28" i="3"/>
  <c r="F30" i="3"/>
  <c r="D40" i="3"/>
  <c r="D39" i="3" s="1"/>
  <c r="E40" i="3"/>
  <c r="F39" i="3"/>
  <c r="F40" i="3"/>
  <c r="F67" i="3"/>
  <c r="E74" i="3"/>
  <c r="E82" i="3"/>
  <c r="G82" i="3" s="1"/>
  <c r="D91" i="3"/>
  <c r="E90" i="3"/>
  <c r="D99" i="3"/>
  <c r="E99" i="3"/>
  <c r="F99" i="3"/>
  <c r="E124" i="3"/>
  <c r="G124" i="3" s="1"/>
  <c r="F139" i="3"/>
  <c r="G139" i="3" s="1"/>
  <c r="F203" i="3"/>
  <c r="E212" i="3"/>
  <c r="G214" i="3"/>
  <c r="F229" i="3"/>
  <c r="G229" i="3" s="1"/>
  <c r="D244" i="3"/>
  <c r="D243" i="3" s="1"/>
  <c r="D242" i="3" s="1"/>
  <c r="E244" i="3"/>
  <c r="G244" i="3" s="1"/>
  <c r="E273" i="3"/>
  <c r="E291" i="3"/>
  <c r="F341" i="3"/>
  <c r="D352" i="3"/>
  <c r="D351" i="3" s="1"/>
  <c r="E352" i="3"/>
  <c r="F353" i="3"/>
  <c r="G353" i="3" s="1"/>
  <c r="F371" i="3"/>
  <c r="F381" i="3"/>
  <c r="E387" i="3"/>
  <c r="F446" i="3"/>
  <c r="F475" i="3"/>
  <c r="D493" i="3"/>
  <c r="D492" i="3" s="1"/>
  <c r="E493" i="3"/>
  <c r="F493" i="3"/>
  <c r="D510" i="3"/>
  <c r="D509" i="3" s="1"/>
  <c r="D511" i="3"/>
  <c r="E510" i="3"/>
  <c r="E511" i="3"/>
  <c r="F511" i="3"/>
  <c r="E518" i="3"/>
  <c r="F524" i="3"/>
  <c r="D549" i="3"/>
  <c r="D548" i="3" s="1"/>
  <c r="E549" i="3"/>
  <c r="F573" i="3"/>
  <c r="E581" i="3"/>
  <c r="H40" i="2"/>
  <c r="E54" i="2"/>
  <c r="H54" i="2" s="1"/>
  <c r="E70" i="2"/>
  <c r="G475" i="3" l="1"/>
  <c r="G166" i="3"/>
  <c r="G308" i="3"/>
  <c r="G537" i="3"/>
  <c r="F502" i="3"/>
  <c r="G502" i="3" s="1"/>
  <c r="G167" i="3"/>
  <c r="G446" i="3"/>
  <c r="G415" i="3"/>
  <c r="G212" i="3"/>
  <c r="D9" i="3"/>
  <c r="G194" i="3"/>
  <c r="G67" i="3"/>
  <c r="F258" i="3"/>
  <c r="G258" i="3" s="1"/>
  <c r="G30" i="3"/>
  <c r="G573" i="3"/>
  <c r="E397" i="3"/>
  <c r="G397" i="3" s="1"/>
  <c r="G40" i="3"/>
  <c r="G416" i="3"/>
  <c r="G387" i="3"/>
  <c r="G371" i="3"/>
  <c r="F116" i="3"/>
  <c r="G116" i="3" s="1"/>
  <c r="G461" i="3"/>
  <c r="G532" i="3"/>
  <c r="G424" i="3"/>
  <c r="F429" i="3"/>
  <c r="G429" i="3" s="1"/>
  <c r="F74" i="3"/>
  <c r="G74" i="3" s="1"/>
  <c r="G75" i="3"/>
  <c r="F549" i="3"/>
  <c r="G549" i="3" s="1"/>
  <c r="G524" i="3"/>
  <c r="F605" i="3"/>
  <c r="F603" i="3"/>
  <c r="G352" i="3"/>
  <c r="F531" i="3"/>
  <c r="F530" i="3" s="1"/>
  <c r="F518" i="3"/>
  <c r="G518" i="3" s="1"/>
  <c r="G493" i="3"/>
  <c r="F423" i="3"/>
  <c r="G341" i="3"/>
  <c r="G99" i="3"/>
  <c r="F21" i="3"/>
  <c r="G21" i="3" s="1"/>
  <c r="F323" i="3"/>
  <c r="F91" i="3"/>
  <c r="G235" i="3"/>
  <c r="G511" i="3"/>
  <c r="G203" i="3"/>
  <c r="G292" i="3"/>
  <c r="F291" i="3"/>
  <c r="F596" i="3"/>
  <c r="G381" i="3"/>
  <c r="G361" i="3"/>
  <c r="G484" i="3"/>
  <c r="F273" i="3"/>
  <c r="G273" i="3" s="1"/>
  <c r="G274" i="3"/>
  <c r="G223" i="3"/>
  <c r="G566" i="3"/>
  <c r="G581" i="3"/>
  <c r="F582" i="3"/>
  <c r="G582" i="3" s="1"/>
  <c r="E531" i="3"/>
  <c r="E530" i="3" s="1"/>
  <c r="E436" i="3"/>
  <c r="E548" i="3"/>
  <c r="G548" i="3" s="1"/>
  <c r="E565" i="3"/>
  <c r="G565" i="3" s="1"/>
  <c r="E492" i="3"/>
  <c r="E491" i="3" s="1"/>
  <c r="E243" i="3"/>
  <c r="E242" i="3" s="1"/>
  <c r="E39" i="3"/>
  <c r="E38" i="3" s="1"/>
  <c r="E460" i="3"/>
  <c r="G460" i="3" s="1"/>
  <c r="E370" i="3"/>
  <c r="E193" i="3"/>
  <c r="E445" i="3"/>
  <c r="E453" i="3"/>
  <c r="G453" i="3" s="1"/>
  <c r="E351" i="3"/>
  <c r="E517" i="3"/>
  <c r="E20" i="3"/>
  <c r="E307" i="3"/>
  <c r="E290" i="3" s="1"/>
  <c r="E572" i="3"/>
  <c r="E523" i="3"/>
  <c r="E536" i="3"/>
  <c r="G536" i="3" s="1"/>
  <c r="E115" i="3"/>
  <c r="E234" i="3"/>
  <c r="G234" i="3" s="1"/>
  <c r="E221" i="3"/>
  <c r="E483" i="3"/>
  <c r="G483" i="3" s="1"/>
  <c r="E423" i="3"/>
  <c r="F222" i="3"/>
  <c r="G222" i="3" s="1"/>
  <c r="E386" i="3"/>
  <c r="E380" i="3"/>
  <c r="D380" i="3"/>
  <c r="E580" i="3"/>
  <c r="F572" i="3"/>
  <c r="G558" i="3"/>
  <c r="D547" i="3"/>
  <c r="F523" i="3"/>
  <c r="F510" i="3"/>
  <c r="G510" i="3" s="1"/>
  <c r="E509" i="3"/>
  <c r="D508" i="3"/>
  <c r="F492" i="3"/>
  <c r="D491" i="3"/>
  <c r="D451" i="3"/>
  <c r="F445" i="3"/>
  <c r="D415" i="3"/>
  <c r="F380" i="3"/>
  <c r="F370" i="3"/>
  <c r="D340" i="3"/>
  <c r="D339" i="3" s="1"/>
  <c r="F228" i="3"/>
  <c r="G228" i="3" s="1"/>
  <c r="F193" i="3"/>
  <c r="D164" i="3"/>
  <c r="F138" i="3"/>
  <c r="G138" i="3" s="1"/>
  <c r="F98" i="3"/>
  <c r="E98" i="3"/>
  <c r="D98" i="3"/>
  <c r="D90" i="3"/>
  <c r="D38" i="3" s="1"/>
  <c r="F66" i="3"/>
  <c r="G66" i="3" s="1"/>
  <c r="F29" i="3"/>
  <c r="G29" i="3" s="1"/>
  <c r="E28" i="3"/>
  <c r="G11" i="3"/>
  <c r="E52" i="2"/>
  <c r="H52" i="2" s="1"/>
  <c r="F23" i="1"/>
  <c r="E165" i="3" l="1"/>
  <c r="E164" i="3" s="1"/>
  <c r="G39" i="3"/>
  <c r="F501" i="3"/>
  <c r="G501" i="3" s="1"/>
  <c r="F20" i="3"/>
  <c r="G20" i="3" s="1"/>
  <c r="G193" i="3"/>
  <c r="F428" i="3"/>
  <c r="G428" i="3" s="1"/>
  <c r="G530" i="3"/>
  <c r="G523" i="3"/>
  <c r="G423" i="3"/>
  <c r="G445" i="3"/>
  <c r="F115" i="3"/>
  <c r="G115" i="3" s="1"/>
  <c r="G370" i="3"/>
  <c r="E340" i="3"/>
  <c r="E339" i="3" s="1"/>
  <c r="G380" i="3"/>
  <c r="G572" i="3"/>
  <c r="G531" i="3"/>
  <c r="F517" i="3"/>
  <c r="G517" i="3" s="1"/>
  <c r="F90" i="3"/>
  <c r="G90" i="3" s="1"/>
  <c r="G91" i="3"/>
  <c r="G98" i="3"/>
  <c r="G351" i="3"/>
  <c r="G243" i="3"/>
  <c r="F422" i="3"/>
  <c r="G492" i="3"/>
  <c r="F242" i="3"/>
  <c r="G242" i="3" s="1"/>
  <c r="G291" i="3"/>
  <c r="F290" i="3"/>
  <c r="G290" i="3" s="1"/>
  <c r="G307" i="3"/>
  <c r="F340" i="3"/>
  <c r="F595" i="3"/>
  <c r="F602" i="3"/>
  <c r="E547" i="3"/>
  <c r="E546" i="3" s="1"/>
  <c r="E422" i="3"/>
  <c r="E444" i="3"/>
  <c r="E482" i="3"/>
  <c r="G482" i="3" s="1"/>
  <c r="E10" i="3"/>
  <c r="E379" i="3"/>
  <c r="F221" i="3"/>
  <c r="F165" i="3" s="1"/>
  <c r="D379" i="3"/>
  <c r="D8" i="3"/>
  <c r="F28" i="3"/>
  <c r="G28" i="3" s="1"/>
  <c r="F386" i="3"/>
  <c r="G386" i="3" s="1"/>
  <c r="D414" i="3"/>
  <c r="F444" i="3"/>
  <c r="F452" i="3"/>
  <c r="D490" i="3"/>
  <c r="E490" i="3"/>
  <c r="D507" i="3"/>
  <c r="E508" i="3"/>
  <c r="F509" i="3"/>
  <c r="G509" i="3" s="1"/>
  <c r="D546" i="3"/>
  <c r="F547" i="3"/>
  <c r="E579" i="3"/>
  <c r="F414" i="3" l="1"/>
  <c r="F10" i="3"/>
  <c r="G10" i="3" s="1"/>
  <c r="F491" i="3"/>
  <c r="G491" i="3" s="1"/>
  <c r="F580" i="3"/>
  <c r="G580" i="3" s="1"/>
  <c r="F339" i="3"/>
  <c r="G339" i="3" s="1"/>
  <c r="G340" i="3"/>
  <c r="G547" i="3"/>
  <c r="G422" i="3"/>
  <c r="G444" i="3"/>
  <c r="G221" i="3"/>
  <c r="E9" i="3"/>
  <c r="E8" i="3" s="1"/>
  <c r="E414" i="3"/>
  <c r="E452" i="3"/>
  <c r="G452" i="3" s="1"/>
  <c r="D37" i="3"/>
  <c r="F546" i="3"/>
  <c r="G546" i="3" s="1"/>
  <c r="F508" i="3"/>
  <c r="G508" i="3" s="1"/>
  <c r="E507" i="3"/>
  <c r="F451" i="3"/>
  <c r="D378" i="3"/>
  <c r="F379" i="3"/>
  <c r="G379" i="3" s="1"/>
  <c r="F8" i="3" l="1"/>
  <c r="G8" i="3" s="1"/>
  <c r="F9" i="3"/>
  <c r="G9" i="3" s="1"/>
  <c r="G414" i="3"/>
  <c r="F490" i="3"/>
  <c r="G490" i="3" s="1"/>
  <c r="F579" i="3"/>
  <c r="G579" i="3" s="1"/>
  <c r="F164" i="3"/>
  <c r="G165" i="3"/>
  <c r="E451" i="3"/>
  <c r="G451" i="3" s="1"/>
  <c r="E37" i="3"/>
  <c r="E36" i="3" s="1"/>
  <c r="E378" i="3"/>
  <c r="F378" i="3"/>
  <c r="D36" i="3"/>
  <c r="F507" i="3"/>
  <c r="G507" i="3" s="1"/>
  <c r="E10" i="2"/>
  <c r="G164" i="3" l="1"/>
  <c r="G378" i="3"/>
  <c r="E7" i="3"/>
  <c r="D7" i="3"/>
  <c r="F10" i="2"/>
  <c r="H10" i="2" l="1"/>
  <c r="F148" i="3"/>
  <c r="F147" i="3" l="1"/>
  <c r="F38" i="3" s="1"/>
  <c r="E45" i="2"/>
  <c r="H45" i="2" s="1"/>
  <c r="G38" i="3" l="1"/>
  <c r="F37" i="3"/>
  <c r="E68" i="2"/>
  <c r="E57" i="2"/>
  <c r="E56" i="2"/>
  <c r="E55" i="2"/>
  <c r="H55" i="2" s="1"/>
  <c r="E51" i="2"/>
  <c r="E47" i="2"/>
  <c r="E46" i="2" s="1"/>
  <c r="E42" i="2"/>
  <c r="E37" i="2"/>
  <c r="H37" i="2" s="1"/>
  <c r="E36" i="2"/>
  <c r="H36" i="2" s="1"/>
  <c r="E35" i="2"/>
  <c r="H35" i="2" s="1"/>
  <c r="G37" i="3" l="1"/>
  <c r="F36" i="3"/>
  <c r="E38" i="2"/>
  <c r="E53" i="2"/>
  <c r="E34" i="2"/>
  <c r="E64" i="2"/>
  <c r="E48" i="2"/>
  <c r="G36" i="3" l="1"/>
  <c r="F7" i="3"/>
  <c r="G7" i="3" s="1"/>
  <c r="E62" i="2"/>
  <c r="E61" i="2" l="1"/>
  <c r="F14" i="1" s="1"/>
  <c r="D29" i="2"/>
  <c r="D28" i="2" s="1"/>
  <c r="E11" i="1" s="1"/>
  <c r="D21" i="2"/>
  <c r="D18" i="2"/>
  <c r="D10" i="2"/>
  <c r="D9" i="2" l="1"/>
  <c r="E10" i="1" s="1"/>
  <c r="E12" i="1" s="1"/>
  <c r="E16" i="1" s="1"/>
  <c r="E25" i="1" s="1"/>
  <c r="F29" i="2" l="1"/>
  <c r="E29" i="2"/>
  <c r="H29" i="2" l="1"/>
  <c r="F42" i="2" l="1"/>
  <c r="F44" i="2"/>
  <c r="F47" i="2"/>
  <c r="F51" i="2"/>
  <c r="H51" i="2" s="1"/>
  <c r="F57" i="2"/>
  <c r="H57" i="2" s="1"/>
  <c r="G23" i="1"/>
  <c r="F28" i="2"/>
  <c r="F18" i="2"/>
  <c r="F21" i="2"/>
  <c r="F68" i="2"/>
  <c r="H68" i="2" s="1"/>
  <c r="F9" i="2" l="1"/>
  <c r="F46" i="2"/>
  <c r="H46" i="2" s="1"/>
  <c r="H47" i="2"/>
  <c r="G11" i="1"/>
  <c r="F53" i="2"/>
  <c r="H53" i="2" s="1"/>
  <c r="F48" i="2"/>
  <c r="H48" i="2" s="1"/>
  <c r="F34" i="2"/>
  <c r="H34" i="2" s="1"/>
  <c r="F64" i="2"/>
  <c r="F38" i="2"/>
  <c r="H38" i="2" s="1"/>
  <c r="F61" i="2" l="1"/>
  <c r="H61" i="2" s="1"/>
  <c r="H64" i="2"/>
  <c r="G10" i="1"/>
  <c r="F33" i="2"/>
  <c r="G14" i="1" l="1"/>
  <c r="H14" i="1" s="1"/>
  <c r="G12" i="1"/>
  <c r="G13" i="1"/>
  <c r="E28" i="2"/>
  <c r="F11" i="1" l="1"/>
  <c r="H11" i="1" s="1"/>
  <c r="H28" i="2"/>
  <c r="G15" i="1"/>
  <c r="G16" i="1" s="1"/>
  <c r="H18" i="2"/>
  <c r="G25" i="1" l="1"/>
  <c r="H14" i="2"/>
  <c r="E21" i="2"/>
  <c r="H21" i="2" l="1"/>
  <c r="E9" i="2"/>
  <c r="H9" i="2" s="1"/>
  <c r="E44" i="2" l="1"/>
  <c r="E33" i="2" l="1"/>
  <c r="H33" i="2" s="1"/>
  <c r="H44" i="2"/>
  <c r="F13" i="1" l="1"/>
  <c r="H13" i="1" s="1"/>
  <c r="F15" i="1" l="1"/>
  <c r="H15" i="1" s="1"/>
  <c r="F10" i="1"/>
  <c r="H10" i="1" s="1"/>
  <c r="F12" i="1" l="1"/>
  <c r="H12" i="1" s="1"/>
  <c r="F16" i="1" l="1"/>
  <c r="F25" i="1" l="1"/>
</calcChain>
</file>

<file path=xl/sharedStrings.xml><?xml version="1.0" encoding="utf-8"?>
<sst xmlns="http://schemas.openxmlformats.org/spreadsheetml/2006/main" count="736" uniqueCount="326">
  <si>
    <r>
      <rPr>
        <b/>
        <sz val="13.5"/>
        <rFont val="Times New Roman"/>
        <family val="1"/>
      </rPr>
      <t>I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OPĆI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DIO</t>
    </r>
  </si>
  <si>
    <r>
      <rPr>
        <b/>
        <sz val="12"/>
        <rFont val="Times New Roman"/>
        <family val="1"/>
      </rPr>
      <t>OPĆI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DIO</t>
    </r>
  </si>
  <si>
    <t>Pomoći proračunskim korisnicima drugih proračuna</t>
  </si>
  <si>
    <t>Doprinosi na plaće</t>
  </si>
  <si>
    <t>Administrativne (upravne) pristojbe</t>
  </si>
  <si>
    <t>Tekuće donacije</t>
  </si>
  <si>
    <t>Ostali rashodi</t>
  </si>
  <si>
    <t>Rashodi poslovanja</t>
  </si>
  <si>
    <t>Glava 02  JEDINSTVENI UPRAVNI ODJEL</t>
  </si>
  <si>
    <t>Glava 01  OPĆINSKO VIJEĆE</t>
  </si>
  <si>
    <t>Materijalna imovina-prirodna bogatstva</t>
  </si>
  <si>
    <t>Rashodi za nabavu neproizvedene dugotrajne imovine</t>
  </si>
  <si>
    <t>Kapitalne pomoći</t>
  </si>
  <si>
    <t>Nematerijalna proizvedena imovina</t>
  </si>
  <si>
    <t>KAPITALNI PROJEKT – K101801 : DOKUMENTI PROSTORNOG UREĐENJA</t>
  </si>
  <si>
    <t>Pomoći unutar općeg proračuna</t>
  </si>
  <si>
    <t>Rashodi za nabavu nefinanc.imovine</t>
  </si>
  <si>
    <t>Postrojenje i oprema</t>
  </si>
  <si>
    <t>2.</t>
  </si>
  <si>
    <t>3.</t>
  </si>
  <si>
    <t>AKTIVNOST – A101002 : BORAVAK DJECE U VRTIĆU</t>
  </si>
  <si>
    <t>OPĆINA DRAGALIĆ</t>
  </si>
  <si>
    <t>Rashodi za materijal i energiju</t>
  </si>
  <si>
    <t>Rashodi za dodatna ulaganja na nefinancijskoj imovini</t>
  </si>
  <si>
    <t>Dodatna ulaganja na građevinskim objektima</t>
  </si>
  <si>
    <t>6. PRIHODI POSLOVANJA</t>
  </si>
  <si>
    <t>Prihodi od prodaje materijalne imov. - kuće i stanovi</t>
  </si>
  <si>
    <t>Glava 03  KOMUNALNA INFRASTRUKTURA</t>
  </si>
  <si>
    <t>Izvor 4.2. PRIHODI ZA POSEBNE NAMJENE - Komunalni doprinos</t>
  </si>
  <si>
    <t>Izvor 4.1. PRIHODI ZA POSEBNE NAMJENE - Šumski doprinos</t>
  </si>
  <si>
    <t>Glava 04 GOSPODARSTVO</t>
  </si>
  <si>
    <t>Glava 05  JAVNE USTANOVE PREDŠKOLSKOG ODGOJA I OBRAZOVANJA</t>
  </si>
  <si>
    <t>Glava 06  PROGRAMSKA DJELATNOST KULTURE</t>
  </si>
  <si>
    <t>Glava 07  PROGRAMSKA DJELATNOST SPORTA</t>
  </si>
  <si>
    <t>Glava 08  VATROGASTVO I CIVILNA ZAŠTITA</t>
  </si>
  <si>
    <t>KAPITALNI PROJEKT – K101503 : DOKUMENTI SUSTAVA CIVILNE ZAŠTITE</t>
  </si>
  <si>
    <t>Glava 09  PROGRAMSKA DJELATNOST SOCIJALNE SKRBI</t>
  </si>
  <si>
    <t>Glava 10  JAVNE POTREBE I USLUGE U ZDRAVSTVU</t>
  </si>
  <si>
    <t>Glava 11  UNAPREĐENJE STANOVANJA I ZAJEDNICE</t>
  </si>
  <si>
    <t>Izvor 5.3. TEKUĆE POMOĆI - županijski proračun</t>
  </si>
  <si>
    <t>Izvor 4.3. PRIHODI ZA POSEBNE NAMJENE - Prihodi od legalizacije</t>
  </si>
  <si>
    <t>Nematerijalna proizvedena imovina - projekti</t>
  </si>
  <si>
    <t>Kazne , penali i naknade šteta</t>
  </si>
  <si>
    <t>Rashodi za dodatna ulag.na nefin.imov</t>
  </si>
  <si>
    <t>Dodatna ulaganja na postrojenju i opremi</t>
  </si>
  <si>
    <t>Izvor 4.1. PRIHODI ZA OPĆE NAMJENE - Šumski doprinos</t>
  </si>
  <si>
    <t>Rashodi za usluge</t>
  </si>
  <si>
    <t>Pomoći dane u inoz.i unutar općeg proračuna</t>
  </si>
  <si>
    <t xml:space="preserve">Izvor 3.3. Prihod od prodaje nefinancijske imovine </t>
  </si>
  <si>
    <t>Izvor 9.1. Prijenos sredstava iz prethodnih godina</t>
  </si>
  <si>
    <t>BRODSKO POSAVSKA ŽUPANIJA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</si>
  <si>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Vesna Peterlik</t>
  </si>
  <si>
    <t>Naknade troškova zaposlenima</t>
  </si>
  <si>
    <t>Izvor 5.6. Državni proračun -  SDUDM</t>
  </si>
  <si>
    <t>Izvor 5.4. Državni proračun - Fiskalno izravnanje</t>
  </si>
  <si>
    <t>KAPITALNI PROJEKT – K100503 : IZGRADNJA GARAŽE I OSTAVA</t>
  </si>
  <si>
    <t>Rashodi za usluge - usluge tekućeg i inv.održ - nadzor građenja</t>
  </si>
  <si>
    <t>AKTIVNOST – A100904 : PODMIRENJE DIJELA TROŠKOVA U VEZI S PROVEDBOM ZAKONA O POLJOPRIVREDNOM ZEMLJIŠTU</t>
  </si>
  <si>
    <t>Kazne, upravne mjere i ostali prihodi</t>
  </si>
  <si>
    <t>Ostali prihodi - kazne</t>
  </si>
  <si>
    <t>Izvor 5.2.  DRŽAVNI PRORAČUN - kapitalne pomoći</t>
  </si>
  <si>
    <t>Izvor 5.7. Pomoći iz gradskih proračuna</t>
  </si>
  <si>
    <t>Izvor 5.8. Pomoći iz općinskih proračuna</t>
  </si>
  <si>
    <t>TEKUĆI PROJEKT – T100701: NABAVKE KOMUNALNE OPREME I UREĐAJA</t>
  </si>
  <si>
    <t xml:space="preserve">Izvor  3.3. Prihod od prodaje nefinancijske imovine </t>
  </si>
  <si>
    <t>Izvor  4.8. PRIHOD ZA POSEBNE NAMJENE – Naknada od prenamjene polj. z</t>
  </si>
  <si>
    <t>Izvor  5.4. Državni proračun - Fiskalno izravnanje</t>
  </si>
  <si>
    <t>Izvor  5.4. Drtžavni proračun - Fiskalno izravnanje</t>
  </si>
  <si>
    <t>Izvor 3.4. Administrativne pristojbe</t>
  </si>
  <si>
    <t>Izvor 3.5.  Ostali prihodi - kazne</t>
  </si>
  <si>
    <t>Pomoći unutar općeg proračuna   32959</t>
  </si>
  <si>
    <t>Izvršenje 01. - 06.2024.</t>
  </si>
  <si>
    <t>4.</t>
  </si>
  <si>
    <t>Članak 2.</t>
  </si>
  <si>
    <t>Članak 3.</t>
  </si>
  <si>
    <t xml:space="preserve"> Članak 4.</t>
  </si>
  <si>
    <t>OPĆINSKO VIJEĆE</t>
  </si>
  <si>
    <t>REPUBLIKA  HRVATSKA</t>
  </si>
  <si>
    <t>PREDSJEDNICA OPĆINSKOG VIJEĆA</t>
  </si>
  <si>
    <t>Izvor 4.2. PRIHODI ZA POSEBNE NAMJENE - komunalni doprinos</t>
  </si>
  <si>
    <t>3. RASHODI POSLOVANJA</t>
  </si>
  <si>
    <t>Raspodjela prihoda i stavljanje sredstava na raspolaganje vršit će se u pravilu ravnomjerno tijekom godine na sve korisnike sredstava i to prema dinamici ostvarivanja prihoda odnosno prema rokovima dospijeća plaćanja obveza za koje su sredstva osigurana u Proračunu.</t>
  </si>
  <si>
    <t xml:space="preserve">  </t>
  </si>
  <si>
    <t>Vesna Peterlik, v.r.</t>
  </si>
  <si>
    <t>POLUGODIŠNJI IZVJEŠTAJ O IZVRŠENJU PRORAČUNA OPĆINE DRAGALIĆ ZA 2025. GODINU</t>
  </si>
  <si>
    <t>Polugodišnje izvršenje Proračuna Općine Dragalić za 2025.godinu sastoji se od:</t>
  </si>
  <si>
    <t>Izvršenje 01.-06.2024.</t>
  </si>
  <si>
    <t>Izvršenje 01.0-06.2024.</t>
  </si>
  <si>
    <t>Izvršenje 01. - 06.2025.</t>
  </si>
  <si>
    <t>Izvorni Plan za  2025.</t>
  </si>
  <si>
    <t xml:space="preserve">Izvorni Plan za  2025. </t>
  </si>
  <si>
    <t>Pomoći izravnanja za decentralizirane funkcije i fiskalnog izravnanja</t>
  </si>
  <si>
    <t>KAPITALNI PROJEKT – K100304 : KAPITALNA POMOĆ DRŽAVNOM ARHIVU S.B.</t>
  </si>
  <si>
    <t>KAPITALNI PROJEKT – K100305 : IZGRADNJA DRUŠTVENOG DOMA POLJANE</t>
  </si>
  <si>
    <t>AKTIVNOST – A100403 :  ODRŽAVANJE GRAĐEVINA, UREĐAJA I PREDMETA JAVNE NAMJENE</t>
  </si>
  <si>
    <t>AKTIVNOST - A100407: PROVOĐENJE MJERA DEZINFEKCIJE, DEZINSKECIJE  I DERATIZACIJE</t>
  </si>
  <si>
    <t>AKTIVNOST – A100408 : SAKUPLJANJE NAPUŠTENIH I IZGUBLJENIH ŽIVOTINJA I NJIHOVO ZBRINJAVANJE</t>
  </si>
  <si>
    <t>AKTIVNOST – A100409 : ODRŽAVANJE JAVNE ODVODNJE OBORINSKIH VODA</t>
  </si>
  <si>
    <t>U članku 2. prihodi i rashodi te primici i izdaci po ekonomskoj klasifikaciji utvrđuje se u Računu prihoda i rashoda i Računu financiranja za 2025. godinu kako slijedi:</t>
  </si>
  <si>
    <t>Ovo Izvršenje proračuna za I.-VI.2025. stupa na snagu danom objavljivanja u "Službenom glasniku".</t>
  </si>
  <si>
    <r>
      <rPr>
        <b/>
        <sz val="12"/>
        <rFont val="Times New Roman"/>
        <family val="1"/>
      </rPr>
      <t>OPĆINA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DRAGALIĆ; OIB:19465604393</t>
    </r>
  </si>
  <si>
    <r>
      <rPr>
        <b/>
        <sz val="12"/>
        <rFont val="Times New Roman"/>
        <family val="1"/>
      </rPr>
      <t>POLUGODIŠNJI IZVJEŠTAJ O IZVRŠENJU PRORAČUNA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OPĆINE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DRAGALIĆ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ZA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2025.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GODINU</t>
    </r>
  </si>
  <si>
    <r>
      <rPr>
        <b/>
        <sz val="12"/>
        <rFont val="Times New Roman"/>
        <family val="1"/>
      </rPr>
      <t>II</t>
    </r>
    <r>
      <rPr>
        <sz val="12"/>
        <rFont val="Times New Roman"/>
        <family val="1"/>
      </rPr>
      <t xml:space="preserve">  </t>
    </r>
    <r>
      <rPr>
        <b/>
        <sz val="12"/>
        <rFont val="Times New Roman"/>
        <family val="1"/>
      </rPr>
      <t>POSEBNI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DIO</t>
    </r>
  </si>
  <si>
    <r>
      <rPr>
        <b/>
        <sz val="12"/>
        <rFont val="Times New Roman"/>
        <family val="1"/>
      </rPr>
      <t>BROJ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RAČUNA</t>
    </r>
  </si>
  <si>
    <r>
      <rPr>
        <b/>
        <sz val="12"/>
        <rFont val="Times New Roman"/>
        <family val="1"/>
      </rPr>
      <t>VRSTA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RASHODA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IZDATKA</t>
    </r>
  </si>
  <si>
    <r>
      <rPr>
        <b/>
        <sz val="12"/>
        <rFont val="Times New Roman"/>
        <family val="1"/>
      </rPr>
      <t>Indeks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4/3</t>
    </r>
  </si>
  <si>
    <r>
      <rPr>
        <b/>
        <sz val="12"/>
        <rFont val="Times New Roman"/>
        <family val="1"/>
      </rPr>
      <t>UKUPNO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RASHODI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IZDACI</t>
    </r>
  </si>
  <si>
    <r>
      <rPr>
        <b/>
        <sz val="12"/>
        <rFont val="Times New Roman"/>
        <family val="1"/>
      </rPr>
      <t>R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001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OPĆINSKO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VIJEĆE</t>
    </r>
  </si>
  <si>
    <r>
      <rPr>
        <b/>
        <i/>
        <sz val="12"/>
        <rFont val="Times New Roman"/>
        <family val="1"/>
      </rPr>
      <t>PROGRAM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-</t>
    </r>
    <r>
      <rPr>
        <sz val="12"/>
        <rFont val="Times New Roman"/>
        <family val="1"/>
      </rPr>
      <t xml:space="preserve">  </t>
    </r>
    <r>
      <rPr>
        <b/>
        <i/>
        <sz val="12"/>
        <rFont val="Times New Roman"/>
        <family val="1"/>
      </rPr>
      <t>P1001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Donošenje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akata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i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mjera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iz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djelokr.</t>
    </r>
    <r>
      <rPr>
        <sz val="12"/>
        <rFont val="Times New Roman"/>
        <family val="1"/>
      </rPr>
      <t>P</t>
    </r>
    <r>
      <rPr>
        <b/>
        <i/>
        <sz val="12"/>
        <rFont val="Times New Roman"/>
        <family val="1"/>
      </rPr>
      <t>redst.tijela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i mjesne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samoupr.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</si>
  <si>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 </t>
    </r>
    <r>
      <rPr>
        <b/>
        <sz val="12"/>
        <rFont val="Times New Roman"/>
        <family val="1"/>
      </rPr>
      <t>A100101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 </t>
    </r>
    <r>
      <rPr>
        <b/>
        <sz val="12"/>
        <rFont val="Times New Roman"/>
        <family val="1"/>
      </rPr>
      <t>Predstavničko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tijelo</t>
    </r>
  </si>
  <si>
    <r>
      <rPr>
        <b/>
        <sz val="12"/>
        <rFont val="Arial"/>
        <family val="2"/>
      </rPr>
      <t>FUNKCIJSKA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KLASIFIKACIJA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01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Opće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javne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usluge</t>
    </r>
  </si>
  <si>
    <r>
      <rPr>
        <b/>
        <sz val="12"/>
        <rFont val="Arial"/>
        <family val="2"/>
      </rPr>
      <t>Izvor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1.1.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OPĆI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PRIHODI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I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PRIMICI</t>
    </r>
  </si>
  <si>
    <r>
      <t>Izvor</t>
    </r>
    <r>
      <rPr>
        <b/>
        <sz val="12"/>
        <rFont val="Times New Roman"/>
        <family val="1"/>
        <charset val="1"/>
      </rPr>
      <t xml:space="preserve"> 9.1. Prijenos sredstava iz prethodnih godina</t>
    </r>
  </si>
  <si>
    <r>
      <rPr>
        <b/>
        <sz val="12"/>
        <rFont val="Arial"/>
        <family val="2"/>
      </rPr>
      <t>Izvor</t>
    </r>
    <r>
      <rPr>
        <b/>
        <sz val="12"/>
        <rFont val="Times New Roman"/>
        <family val="1"/>
      </rPr>
      <t xml:space="preserve"> 5.4. Državni proračun - Fiskalno izravnanje</t>
    </r>
  </si>
  <si>
    <r>
      <rPr>
        <b/>
        <sz val="12"/>
        <rFont val="Times New Roman"/>
        <family val="1"/>
      </rPr>
      <t>Rashodi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poslovanja</t>
    </r>
  </si>
  <si>
    <r>
      <rPr>
        <b/>
        <sz val="12"/>
        <rFont val="Times New Roman"/>
        <family val="1"/>
      </rPr>
      <t>Materijalni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rashodi</t>
    </r>
  </si>
  <si>
    <r>
      <rPr>
        <sz val="12"/>
        <rFont val="Times New Roman"/>
        <family val="1"/>
      </rPr>
      <t>Ostali nespomenuti rashodi poslovanja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</si>
  <si>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 </t>
    </r>
    <r>
      <rPr>
        <b/>
        <sz val="12"/>
        <rFont val="Times New Roman"/>
        <family val="1"/>
      </rPr>
      <t>A100102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 </t>
    </r>
    <r>
      <rPr>
        <b/>
        <sz val="12"/>
        <rFont val="Times New Roman"/>
        <family val="1"/>
      </rPr>
      <t>Vijeće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nacionalnih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manjina</t>
    </r>
  </si>
  <si>
    <r>
      <rPr>
        <b/>
        <sz val="12"/>
        <rFont val="Times New Roman"/>
        <family val="1"/>
      </rPr>
      <t>Ostali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rashodi</t>
    </r>
  </si>
  <si>
    <r>
      <rPr>
        <sz val="12"/>
        <rFont val="Times New Roman"/>
        <family val="1"/>
      </rPr>
      <t>Tekuće donacije</t>
    </r>
  </si>
  <si>
    <r>
      <rPr>
        <b/>
        <i/>
        <sz val="12"/>
        <rFont val="Times New Roman"/>
        <family val="1"/>
      </rPr>
      <t>PROGRAM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P1002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Program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političkih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stranaka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</si>
  <si>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A100201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 </t>
    </r>
    <r>
      <rPr>
        <b/>
        <sz val="12"/>
        <rFont val="Times New Roman"/>
        <family val="1"/>
      </rPr>
      <t>Osnovne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funkcije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stranaka</t>
    </r>
  </si>
  <si>
    <r>
      <rPr>
        <b/>
        <sz val="12"/>
        <rFont val="Times New Roman"/>
        <family val="1"/>
      </rPr>
      <t>R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002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OPĆINSKA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UPRAVA</t>
    </r>
  </si>
  <si>
    <r>
      <rPr>
        <b/>
        <i/>
        <sz val="12"/>
        <rFont val="Times New Roman"/>
        <family val="1"/>
      </rPr>
      <t>PROGRAM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P1003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 </t>
    </r>
    <r>
      <rPr>
        <b/>
        <i/>
        <sz val="12"/>
        <rFont val="Times New Roman"/>
        <family val="1"/>
      </rPr>
      <t>Javna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uprava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i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administracija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</si>
  <si>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A100301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 </t>
    </r>
    <r>
      <rPr>
        <b/>
        <sz val="12"/>
        <rFont val="Times New Roman"/>
        <family val="1"/>
      </rPr>
      <t>ADMINISTR.,TEHNIČKO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STRUČNO OSOBLJE</t>
    </r>
  </si>
  <si>
    <r>
      <rPr>
        <b/>
        <sz val="12"/>
        <rFont val="Arial"/>
        <family val="2"/>
      </rPr>
      <t>Izvor</t>
    </r>
    <r>
      <rPr>
        <b/>
        <sz val="12"/>
        <rFont val="Times New Roman"/>
        <family val="1"/>
      </rPr>
      <t xml:space="preserve"> 3</t>
    </r>
    <r>
      <rPr>
        <b/>
        <sz val="12"/>
        <rFont val="Arial"/>
        <family val="2"/>
      </rPr>
      <t>.1.</t>
    </r>
    <r>
      <rPr>
        <b/>
        <sz val="12"/>
        <rFont val="Times New Roman"/>
        <family val="1"/>
      </rPr>
      <t xml:space="preserve"> VLASTITI PRIHODI -iznajmljivanje opreme služnost..</t>
    </r>
  </si>
  <si>
    <r>
      <rPr>
        <b/>
        <sz val="12"/>
        <rFont val="Times New Roman"/>
        <family val="1"/>
      </rPr>
      <t>Rashodi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za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zaposlene</t>
    </r>
  </si>
  <si>
    <r>
      <rPr>
        <sz val="12"/>
        <rFont val="Times New Roman"/>
        <family val="1"/>
      </rPr>
      <t>Plaće (Bruto)</t>
    </r>
  </si>
  <si>
    <r>
      <rPr>
        <sz val="12"/>
        <rFont val="Times New Roman"/>
        <family val="1"/>
      </rPr>
      <t>Ostali rashodi za zaposlene</t>
    </r>
  </si>
  <si>
    <r>
      <rPr>
        <sz val="12"/>
        <rFont val="Times New Roman"/>
        <family val="1"/>
      </rPr>
      <t>Doprinosi na plaće</t>
    </r>
  </si>
  <si>
    <r>
      <rPr>
        <sz val="12"/>
        <rFont val="Times New Roman"/>
        <family val="1"/>
      </rPr>
      <t>Naknade troškova zaposlenima</t>
    </r>
  </si>
  <si>
    <r>
      <rPr>
        <sz val="12"/>
        <rFont val="Times New Roman"/>
        <family val="1"/>
      </rPr>
      <t>Rashodi za materijal i energiju</t>
    </r>
  </si>
  <si>
    <r>
      <rPr>
        <sz val="12"/>
        <rFont val="Times New Roman"/>
        <family val="1"/>
      </rPr>
      <t>Rashodi za usluge</t>
    </r>
  </si>
  <si>
    <r>
      <rPr>
        <sz val="12"/>
        <rFont val="Times New Roman"/>
        <family val="1"/>
      </rPr>
      <t>Naknade troš.osobama izvan radnog odnosa</t>
    </r>
  </si>
  <si>
    <r>
      <rPr>
        <b/>
        <sz val="12"/>
        <rFont val="Times New Roman"/>
        <family val="1"/>
      </rPr>
      <t>Financijski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rashodi</t>
    </r>
  </si>
  <si>
    <r>
      <rPr>
        <sz val="12"/>
        <rFont val="Times New Roman"/>
        <family val="1"/>
      </rPr>
      <t>Ostali financ.rashodi - bank.usl.i platni promet</t>
    </r>
  </si>
  <si>
    <r>
      <rPr>
        <b/>
        <sz val="12"/>
        <rFont val="Times New Roman"/>
        <family val="1"/>
      </rPr>
      <t>Rashodi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za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nabavu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nefinanc.imovin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</si>
  <si>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A100302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 </t>
    </r>
    <r>
      <rPr>
        <b/>
        <sz val="12"/>
        <rFont val="Times New Roman"/>
        <family val="1"/>
      </rPr>
      <t>TEKUĆA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PRIČUVA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PRORAČUNA</t>
    </r>
  </si>
  <si>
    <r>
      <rPr>
        <sz val="12"/>
        <rFont val="Times New Roman"/>
        <family val="1"/>
      </rPr>
      <t>Izvanredni rashodi - proračunska pričuva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</si>
  <si>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A100303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 </t>
    </r>
    <r>
      <rPr>
        <b/>
        <sz val="12"/>
        <rFont val="Times New Roman"/>
        <family val="1"/>
      </rPr>
      <t>ODRŽAVANJE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ZGRADA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ZA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RED.KORIŠTENJE</t>
    </r>
  </si>
  <si>
    <r>
      <rPr>
        <b/>
        <sz val="12"/>
        <rFont val="Arial"/>
        <family val="2"/>
      </rPr>
      <t>FUNKCIJSKA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KLASIFIKACIJA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04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Ekonomski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poslov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</si>
  <si>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A100304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  <charset val="238"/>
      </rPr>
      <t>SUFINANCIRANJE KOMUNALNOG REDARA</t>
    </r>
  </si>
  <si>
    <r>
      <rPr>
        <b/>
        <sz val="12"/>
        <rFont val="Arial"/>
        <family val="2"/>
      </rPr>
      <t>FUNKCIJSKA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KLASIFIKACIJA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01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Opće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javne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uslug</t>
    </r>
  </si>
  <si>
    <r>
      <rPr>
        <b/>
        <sz val="12"/>
        <rFont val="Times New Roman"/>
        <family val="1"/>
      </rPr>
      <t>Pomoći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dane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u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inoz.i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unutar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općeg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proračuna</t>
    </r>
  </si>
  <si>
    <r>
      <rPr>
        <sz val="12"/>
        <rFont val="Times New Roman"/>
        <family val="1"/>
      </rPr>
      <t>Pomoći unutar općeg proračuna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</si>
  <si>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A100305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LOKALNA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AKCIJSKA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GRUPA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(LAG)</t>
    </r>
  </si>
  <si>
    <r>
      <rPr>
        <b/>
        <sz val="12"/>
        <rFont val="Times New Roman"/>
        <family val="1"/>
      </rPr>
      <t>TEKUĆI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PROJEKT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T100301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 </t>
    </r>
    <r>
      <rPr>
        <b/>
        <sz val="12"/>
        <rFont val="Times New Roman"/>
        <family val="1"/>
      </rPr>
      <t>JAVNI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RADOVI</t>
    </r>
  </si>
  <si>
    <r>
      <rPr>
        <b/>
        <sz val="12"/>
        <rFont val="Arial"/>
        <family val="2"/>
      </rPr>
      <t>Izvor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1.1.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OPĆI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PRIHODI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I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PRIMICI</t>
    </r>
  </si>
  <si>
    <r>
      <rPr>
        <b/>
        <sz val="12"/>
        <rFont val="Arial"/>
        <family val="2"/>
      </rPr>
      <t>Izvor</t>
    </r>
    <r>
      <rPr>
        <b/>
        <sz val="12"/>
        <rFont val="Times New Roman"/>
        <family val="1"/>
      </rPr>
      <t xml:space="preserve"> 5</t>
    </r>
    <r>
      <rPr>
        <b/>
        <sz val="12"/>
        <rFont val="Arial"/>
        <family val="2"/>
      </rPr>
      <t>.1.</t>
    </r>
    <r>
      <rPr>
        <b/>
        <sz val="12"/>
        <rFont val="Times New Roman"/>
        <family val="1"/>
      </rPr>
      <t xml:space="preserve"> TEKUĆE POMOĆI HZZ</t>
    </r>
  </si>
  <si>
    <r>
      <rPr>
        <b/>
        <sz val="12"/>
        <rFont val="Times New Roman"/>
        <family val="1"/>
      </rPr>
      <t>Rashodi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za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nabavu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proizved.dug.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imov</t>
    </r>
  </si>
  <si>
    <r>
      <rPr>
        <sz val="12"/>
        <rFont val="Times New Roman"/>
        <family val="1"/>
      </rPr>
      <t>Postrojenja i oprema</t>
    </r>
  </si>
  <si>
    <r>
      <rPr>
        <b/>
        <sz val="12"/>
        <rFont val="Times New Roman"/>
        <family val="1"/>
      </rPr>
      <t>KAPITALNI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PROJEKT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K100301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UREDSKI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NAMJEŠTAJ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
INFORMATIZACIJA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UPRAVE</t>
    </r>
  </si>
  <si>
    <r>
      <rPr>
        <b/>
        <sz val="12"/>
        <rFont val="Arial"/>
        <family val="2"/>
      </rPr>
      <t>FUNKCIJSKA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KLASIFIKACIJA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04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Ekonomski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poslovi</t>
    </r>
  </si>
  <si>
    <r>
      <rPr>
        <sz val="12"/>
        <rFont val="Times New Roman"/>
        <family val="1"/>
      </rPr>
      <t>Nematerijalna proizvedena imovina</t>
    </r>
  </si>
  <si>
    <r>
      <rPr>
        <b/>
        <sz val="12"/>
        <rFont val="Times New Roman"/>
        <family val="1"/>
      </rPr>
      <t>KAPITALNI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PROJEKT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K100302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SANACIJA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RATOM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RAZRUŠENIH
DOMOVA</t>
    </r>
  </si>
  <si>
    <r>
      <rPr>
        <b/>
        <sz val="12"/>
        <rFont val="Arial"/>
        <family val="2"/>
      </rPr>
      <t>Izvor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5.2.</t>
    </r>
    <r>
      <rPr>
        <sz val="12"/>
        <rFont val="Times New Roman"/>
        <family val="1"/>
      </rPr>
      <t xml:space="preserve">  </t>
    </r>
    <r>
      <rPr>
        <b/>
        <sz val="12"/>
        <rFont val="Arial"/>
        <family val="2"/>
      </rPr>
      <t>DRŽAVNI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PRORAČUN - kapitalne pomoći</t>
    </r>
  </si>
  <si>
    <r>
      <rPr>
        <b/>
        <sz val="12"/>
        <rFont val="Times New Roman"/>
        <family val="1"/>
      </rPr>
      <t>Rashodi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za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dodat.na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ulag.na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nefin.imov</t>
    </r>
  </si>
  <si>
    <r>
      <rPr>
        <sz val="12"/>
        <rFont val="Times New Roman"/>
        <family val="1"/>
      </rPr>
      <t>Dodatna ulaganja na građevinskim objektima</t>
    </r>
  </si>
  <si>
    <r>
      <rPr>
        <b/>
        <sz val="12"/>
        <rFont val="Times New Roman"/>
        <family val="1"/>
      </rPr>
      <t>KAPITALNI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PROJEKT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K100303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  <charset val="238"/>
      </rPr>
      <t>DODATNA ULAGANJA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DRUŠTVENI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DOM DRAGALIĆ</t>
    </r>
  </si>
  <si>
    <r>
      <rPr>
        <b/>
        <sz val="12"/>
        <rFont val="Arial"/>
        <family val="2"/>
      </rPr>
      <t>FUNKCIJSKA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KLASIFIKACIJA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04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Ekonomski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poslovI</t>
    </r>
  </si>
  <si>
    <r>
      <rPr>
        <sz val="12"/>
        <rFont val="Times New Roman"/>
        <family val="1"/>
      </rPr>
      <t>Građevinski objekti</t>
    </r>
  </si>
  <si>
    <r>
      <rPr>
        <b/>
        <i/>
        <sz val="12"/>
        <rFont val="Times New Roman"/>
        <family val="1"/>
      </rPr>
      <t>PROGRAM</t>
    </r>
    <r>
      <rPr>
        <sz val="12"/>
        <rFont val="Times New Roman"/>
        <family val="1"/>
      </rPr>
      <t xml:space="preserve">  </t>
    </r>
    <r>
      <rPr>
        <b/>
        <i/>
        <sz val="12"/>
        <rFont val="Times New Roman"/>
        <family val="1"/>
      </rPr>
      <t>-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P1004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 </t>
    </r>
    <r>
      <rPr>
        <b/>
        <i/>
        <sz val="12"/>
        <rFont val="Times New Roman"/>
        <family val="1"/>
      </rPr>
      <t>Održavanje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komunalne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infrastrukture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</si>
  <si>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A100401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 </t>
    </r>
    <r>
      <rPr>
        <b/>
        <sz val="12"/>
        <rFont val="Times New Roman"/>
        <family val="1"/>
      </rPr>
      <t>ODRŽAVANJE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JAVNIH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POVRŠINA</t>
    </r>
  </si>
  <si>
    <r>
      <rPr>
        <b/>
        <sz val="12"/>
        <rFont val="Arial"/>
        <family val="2"/>
      </rPr>
      <t>Izvor</t>
    </r>
    <r>
      <rPr>
        <b/>
        <sz val="12"/>
        <rFont val="Times New Roman"/>
        <family val="1"/>
      </rPr>
      <t xml:space="preserve"> 4</t>
    </r>
    <r>
      <rPr>
        <b/>
        <sz val="12"/>
        <rFont val="Arial"/>
        <family val="2"/>
      </rPr>
      <t>.4.</t>
    </r>
    <r>
      <rPr>
        <b/>
        <sz val="12"/>
        <rFont val="Times New Roman"/>
        <family val="1"/>
      </rPr>
      <t xml:space="preserve"> PRIHODI ZA POSEBNE NAMJENE - Komunalna naknada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</si>
  <si>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A100402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 </t>
    </r>
    <r>
      <rPr>
        <b/>
        <sz val="12"/>
        <rFont val="Times New Roman"/>
        <family val="1"/>
      </rPr>
      <t>ODRŽAVANJE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ČISTOĆE JAVNIH POVRŠINA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</si>
  <si>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A100404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 </t>
    </r>
    <r>
      <rPr>
        <b/>
        <sz val="12"/>
        <rFont val="Times New Roman"/>
        <family val="1"/>
      </rPr>
      <t>ODRŽAVANJE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NERAZVRSTANIH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CESTA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</si>
  <si>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A100405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  <charset val="238"/>
      </rPr>
      <t xml:space="preserve"> ODRŽAVANJE JAVNE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  <charset val="238"/>
      </rPr>
      <t>RASVJETE</t>
    </r>
  </si>
  <si>
    <r>
      <rPr>
        <b/>
        <sz val="12"/>
        <rFont val="Times New Roman"/>
        <family val="1"/>
      </rPr>
      <t>TEKUĆI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PROJEKT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T100406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ODRŽAVANJE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GROBLJA</t>
    </r>
  </si>
  <si>
    <r>
      <rPr>
        <b/>
        <sz val="12"/>
        <rFont val="Arial"/>
        <family val="2"/>
      </rPr>
      <t>FUNKCIJSKA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KLASIFIKACIJA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07</t>
    </r>
    <r>
      <rPr>
        <b/>
        <sz val="12"/>
        <rFont val="Times New Roman"/>
        <family val="1"/>
      </rPr>
      <t xml:space="preserve"> - Zdravstvo </t>
    </r>
  </si>
  <si>
    <r>
      <rPr>
        <b/>
        <sz val="12"/>
        <rFont val="Arial"/>
        <family val="2"/>
      </rPr>
      <t>Izvor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1.1.OPĆI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PRIHODI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I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PRIMICI</t>
    </r>
  </si>
  <si>
    <r>
      <rPr>
        <b/>
        <sz val="12"/>
        <rFont val="Arial"/>
        <family val="2"/>
      </rPr>
      <t>FUNKCIJSKA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KLASIFIKACIJA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04</t>
    </r>
    <r>
      <rPr>
        <b/>
        <sz val="12"/>
        <rFont val="Times New Roman"/>
        <family val="1"/>
      </rPr>
      <t xml:space="preserve"> - Ekonomski poslovi </t>
    </r>
  </si>
  <si>
    <r>
      <rPr>
        <b/>
        <sz val="12"/>
        <rFont val="Arial"/>
        <family val="2"/>
      </rPr>
      <t>Izvor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4.9.</t>
    </r>
    <r>
      <rPr>
        <b/>
        <sz val="12"/>
        <rFont val="Times New Roman"/>
        <family val="1"/>
      </rPr>
      <t xml:space="preserve"> PRIHODI PO POSEBNIM PROPISIMA - Vodni doprinos (8%)</t>
    </r>
  </si>
  <si>
    <r>
      <rPr>
        <b/>
        <i/>
        <sz val="12"/>
        <rFont val="Times New Roman"/>
        <family val="1"/>
      </rPr>
      <t>PROGRAM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P1005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 </t>
    </r>
    <r>
      <rPr>
        <b/>
        <i/>
        <sz val="12"/>
        <rFont val="Times New Roman"/>
        <family val="1"/>
        <charset val="238"/>
      </rPr>
      <t>Građenje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objekata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komunalne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infrastrukture</t>
    </r>
  </si>
  <si>
    <r>
      <rPr>
        <b/>
        <sz val="12"/>
        <rFont val="Times New Roman"/>
        <family val="1"/>
      </rPr>
      <t>KAPITALNI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PROJEKT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K100501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IZGRADNJA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CESTA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JAVNIH POVRŠINA</t>
    </r>
  </si>
  <si>
    <r>
      <rPr>
        <b/>
        <sz val="12"/>
        <rFont val="Arial"/>
        <family val="2"/>
      </rPr>
      <t>Izvor</t>
    </r>
    <r>
      <rPr>
        <b/>
        <sz val="12"/>
        <rFont val="Times New Roman"/>
        <family val="1"/>
      </rPr>
      <t xml:space="preserve"> 4</t>
    </r>
    <r>
      <rPr>
        <b/>
        <sz val="12"/>
        <rFont val="Arial"/>
        <family val="2"/>
      </rPr>
      <t>.1.</t>
    </r>
    <r>
      <rPr>
        <b/>
        <sz val="12"/>
        <rFont val="Times New Roman"/>
        <family val="1"/>
      </rPr>
      <t xml:space="preserve"> PRIHODI ZA OPĆE NAMJENE - Šumski doprinos</t>
    </r>
  </si>
  <si>
    <r>
      <rPr>
        <sz val="12"/>
        <rFont val="Times New Roman"/>
        <family val="1"/>
      </rPr>
      <t>Nematerijalna proizvedena imovina-projekt</t>
    </r>
  </si>
  <si>
    <r>
      <rPr>
        <b/>
        <sz val="12"/>
        <rFont val="Times New Roman"/>
        <family val="1"/>
      </rPr>
      <t>KAPITALNI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PROJEKT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K100502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IZGRADNJA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  <charset val="238"/>
      </rPr>
      <t xml:space="preserve">I ADAPTACIJA </t>
    </r>
    <r>
      <rPr>
        <b/>
        <sz val="12"/>
        <rFont val="Times New Roman"/>
        <family val="1"/>
      </rPr>
      <t>MRTVAČNICA</t>
    </r>
  </si>
  <si>
    <r>
      <rPr>
        <b/>
        <sz val="12"/>
        <rFont val="Times New Roman"/>
        <family val="1"/>
      </rPr>
      <t>Rashodi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za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nabavu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nefinanc.imovin</t>
    </r>
    <r>
      <rPr>
        <sz val="12"/>
        <color rgb="FF000000"/>
        <rFont val="Times New Roman"/>
        <family val="1"/>
      </rPr>
      <t>e</t>
    </r>
  </si>
  <si>
    <r>
      <rPr>
        <b/>
        <sz val="12"/>
        <rFont val="Times New Roman"/>
        <family val="1"/>
      </rPr>
      <t>Rashodi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za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nabavu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proizved.dug.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imov</t>
    </r>
    <r>
      <rPr>
        <sz val="12"/>
        <color rgb="FF000000"/>
        <rFont val="Times New Roman"/>
        <family val="1"/>
      </rPr>
      <t>ine</t>
    </r>
  </si>
  <si>
    <r>
      <rPr>
        <b/>
        <sz val="12"/>
        <rFont val="Times New Roman"/>
        <family val="1"/>
      </rPr>
      <t>Rashodi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za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nabavu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nefinanc.imovine</t>
    </r>
  </si>
  <si>
    <r>
      <rPr>
        <b/>
        <sz val="12"/>
        <rFont val="Times New Roman"/>
        <family val="1"/>
      </rPr>
      <t>Rashodi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za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nabavu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proizved.dug. imovine</t>
    </r>
  </si>
  <si>
    <r>
      <rPr>
        <b/>
        <sz val="12"/>
        <rFont val="Times New Roman"/>
        <family val="1"/>
      </rPr>
      <t>KAPITALNI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PROJEKT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K100504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 IZGRADNJA JAVNE POVRŠINE (TRG)</t>
    </r>
  </si>
  <si>
    <r>
      <rPr>
        <b/>
        <i/>
        <sz val="12"/>
        <rFont val="Times New Roman"/>
        <family val="1"/>
      </rPr>
      <t>PROGRAM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P1006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 </t>
    </r>
    <r>
      <rPr>
        <b/>
        <i/>
        <sz val="12"/>
        <rFont val="Times New Roman"/>
        <family val="1"/>
      </rPr>
      <t>Razvoj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sustava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vodoopskrbe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i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odvodnje</t>
    </r>
  </si>
  <si>
    <r>
      <rPr>
        <b/>
        <sz val="12"/>
        <rFont val="Times New Roman"/>
        <family val="1"/>
      </rPr>
      <t>KAPITALNI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PROJEKT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K100601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IZGRADNJA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KANALIZACIJE</t>
    </r>
  </si>
  <si>
    <r>
      <rPr>
        <b/>
        <sz val="12"/>
        <rFont val="Times New Roman"/>
        <family val="1"/>
      </rPr>
      <t>KAPITALNI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PROJEKT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K100602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IZGRADNJA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VODOVODA</t>
    </r>
  </si>
  <si>
    <r>
      <rPr>
        <b/>
        <i/>
        <sz val="12"/>
        <rFont val="Times New Roman"/>
        <family val="1"/>
      </rPr>
      <t>PROGRAM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P1007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 </t>
    </r>
    <r>
      <rPr>
        <b/>
        <i/>
        <sz val="12"/>
        <rFont val="Times New Roman"/>
        <family val="1"/>
      </rPr>
      <t>Zaštita okoliša</t>
    </r>
  </si>
  <si>
    <r>
      <rPr>
        <b/>
        <sz val="12"/>
        <rFont val="Arial"/>
        <family val="2"/>
      </rPr>
      <t>FUNKCIJSKA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KLASIFIKACIJA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05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  <charset val="238"/>
      </rPr>
      <t>Zaštita okoliša</t>
    </r>
  </si>
  <si>
    <r>
      <rPr>
        <b/>
        <sz val="12"/>
        <rFont val="Arial"/>
        <family val="2"/>
      </rPr>
      <t>Izvor</t>
    </r>
    <r>
      <rPr>
        <sz val="12"/>
        <rFont val="Times New Roman"/>
        <family val="1"/>
      </rPr>
      <t xml:space="preserve">  </t>
    </r>
    <r>
      <rPr>
        <b/>
        <sz val="12"/>
        <rFont val="Arial"/>
        <family val="2"/>
      </rPr>
      <t>1.1.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OPĆI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PRIHODI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I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PRIMICI</t>
    </r>
  </si>
  <si>
    <r>
      <rPr>
        <b/>
        <sz val="12"/>
        <rFont val="Times New Roman"/>
        <family val="1"/>
      </rPr>
      <t>Rashodi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za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nabavu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proizved.dug.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Imov</t>
    </r>
  </si>
  <si>
    <r>
      <rPr>
        <sz val="12"/>
        <rFont val="Times New Roman"/>
        <family val="1"/>
      </rPr>
      <t>Rashodi za nabavku proiz.dogot.imovin</t>
    </r>
  </si>
  <si>
    <r>
      <rPr>
        <b/>
        <i/>
        <sz val="12"/>
        <rFont val="Times New Roman"/>
        <family val="1"/>
      </rPr>
      <t>PROGRAM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P1009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 </t>
    </r>
    <r>
      <rPr>
        <b/>
        <i/>
        <sz val="12"/>
        <rFont val="Times New Roman"/>
        <family val="1"/>
      </rPr>
      <t>Razvoj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poljoprivrede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</si>
  <si>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A100901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 </t>
    </r>
    <r>
      <rPr>
        <b/>
        <sz val="12"/>
        <rFont val="Times New Roman"/>
        <family val="1"/>
      </rPr>
      <t>ODRŽAVANJE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POLJSKIH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PUTEVA</t>
    </r>
  </si>
  <si>
    <r>
      <rPr>
        <b/>
        <sz val="12"/>
        <rFont val="Arial"/>
        <family val="2"/>
      </rPr>
      <t>Izvor</t>
    </r>
    <r>
      <rPr>
        <sz val="12"/>
        <rFont val="Times New Roman"/>
        <family val="1"/>
      </rPr>
      <t xml:space="preserve">  </t>
    </r>
    <r>
      <rPr>
        <b/>
        <sz val="12"/>
        <rFont val="Arial"/>
        <family val="2"/>
      </rPr>
      <t>4.5.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PRIHOD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ZA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POSEBNE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NAMJENE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Zakup poljop.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zemljišta</t>
    </r>
  </si>
  <si>
    <r>
      <rPr>
        <b/>
        <sz val="12"/>
        <rFont val="Arial"/>
        <family val="2"/>
      </rPr>
      <t>Izvor</t>
    </r>
    <r>
      <rPr>
        <b/>
        <sz val="12"/>
        <rFont val="Times New Roman"/>
        <family val="1"/>
      </rPr>
      <t xml:space="preserve">  </t>
    </r>
    <r>
      <rPr>
        <b/>
        <sz val="12"/>
        <rFont val="Arial"/>
        <family val="2"/>
      </rPr>
      <t>4.7.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PRIHOD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ZA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POSEBNE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NAMJENE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–</t>
    </r>
    <r>
      <rPr>
        <b/>
        <sz val="12"/>
        <rFont val="Times New Roman"/>
        <family val="1"/>
      </rPr>
      <t xml:space="preserve"> Koncesija </t>
    </r>
    <r>
      <rPr>
        <b/>
        <sz val="12"/>
        <rFont val="Arial"/>
        <family val="2"/>
      </rPr>
      <t>poljop.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zemljišta</t>
    </r>
  </si>
  <si>
    <r>
      <rPr>
        <b/>
        <sz val="12"/>
        <rFont val="Arial"/>
        <family val="2"/>
      </rPr>
      <t>Izvor</t>
    </r>
    <r>
      <rPr>
        <b/>
        <sz val="12"/>
        <rFont val="Times New Roman"/>
        <family val="1"/>
      </rPr>
      <t xml:space="preserve">  3</t>
    </r>
    <r>
      <rPr>
        <b/>
        <sz val="12"/>
        <rFont val="Arial"/>
        <family val="2"/>
      </rPr>
      <t>.2.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Zakup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poljop.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Zemljišta - Prijenos sredstava iz predhodnih god.</t>
    </r>
  </si>
  <si>
    <r>
      <rPr>
        <sz val="12"/>
        <rFont val="Times New Roman"/>
        <family val="1"/>
      </rPr>
      <t>Rashodi za usluge - usluge tekućeg i inv.održ</t>
    </r>
  </si>
  <si>
    <r>
      <rPr>
        <b/>
        <sz val="12"/>
        <rFont val="Times New Roman"/>
        <family val="1"/>
        <charset val="238"/>
      </rPr>
      <t>AKTIVNOST – A100902 : POTICAJNE MJERE ZA UNAPREĐENJE POLJOPR</t>
    </r>
    <r>
      <rPr>
        <b/>
        <sz val="12"/>
        <color rgb="FF000000"/>
        <rFont val="Times New Roman"/>
        <family val="1"/>
        <charset val="238"/>
      </rPr>
      <t>IVREDE</t>
    </r>
  </si>
  <si>
    <r>
      <rPr>
        <b/>
        <sz val="12"/>
        <rFont val="Arial"/>
        <family val="2"/>
      </rPr>
      <t>Izvor</t>
    </r>
    <r>
      <rPr>
        <sz val="12"/>
        <rFont val="Times New Roman"/>
        <family val="1"/>
      </rPr>
      <t xml:space="preserve">  </t>
    </r>
    <r>
      <rPr>
        <b/>
        <sz val="12"/>
        <rFont val="Arial"/>
        <family val="2"/>
      </rPr>
      <t>4.5.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PRIHOD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ZA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POSEBNE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NAMJENE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Zakup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poljop,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zemljišta</t>
    </r>
  </si>
  <si>
    <r>
      <rPr>
        <sz val="12"/>
        <rFont val="Times New Roman"/>
        <family val="1"/>
      </rPr>
      <t>Subvencije poljoprivrednicim</t>
    </r>
  </si>
  <si>
    <r>
      <rPr>
        <sz val="12"/>
        <rFont val="Times New Roman"/>
        <family val="1"/>
      </rPr>
      <t>Kazne, penali i naknade štete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</si>
  <si>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A100903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ČIŠĆENJE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OSNOVNE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KANALSKE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MREŽE</t>
    </r>
  </si>
  <si>
    <r>
      <rPr>
        <b/>
        <sz val="12"/>
        <rFont val="Arial"/>
        <family val="2"/>
      </rPr>
      <t>Izvor</t>
    </r>
    <r>
      <rPr>
        <sz val="12"/>
        <rFont val="Times New Roman"/>
        <family val="1"/>
      </rPr>
      <t xml:space="preserve">  </t>
    </r>
    <r>
      <rPr>
        <b/>
        <sz val="12"/>
        <rFont val="Arial"/>
        <family val="2"/>
      </rPr>
      <t>4.5.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PRIHOD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ZA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POSEBNE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NAMJENE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Zakup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poljop.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zemljišta</t>
    </r>
  </si>
  <si>
    <r>
      <rPr>
        <sz val="12"/>
        <rFont val="Times New Roman"/>
        <family val="1"/>
      </rPr>
      <t>Rashodi za usluge – usluge tekućeg i inv. održavanja</t>
    </r>
  </si>
  <si>
    <r>
      <rPr>
        <b/>
        <i/>
        <sz val="12"/>
        <rFont val="Times New Roman"/>
        <family val="1"/>
      </rPr>
      <t>PROGRAM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P1010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Program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predškolskog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odgoja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</si>
  <si>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A101001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GRAD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NOVA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GRADIŠKA-PROGRAM PREDŠKOLSKOG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OBRAZOVANJA-PREDŠKOLA</t>
    </r>
  </si>
  <si>
    <r>
      <rPr>
        <b/>
        <sz val="12"/>
        <rFont val="Arial"/>
        <family val="2"/>
      </rPr>
      <t>FUNKCIJSKA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KLASIFIKACIJA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09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Obrazovanje</t>
    </r>
  </si>
  <si>
    <r>
      <rPr>
        <b/>
        <sz val="12"/>
        <rFont val="Times New Roman"/>
        <family val="1"/>
      </rPr>
      <t>KAPITALNI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PROJEKT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K101001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IZGRADNJA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DJEČJEG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VRTIĆA</t>
    </r>
  </si>
  <si>
    <r>
      <rPr>
        <b/>
        <sz val="12"/>
        <rFont val="Arial"/>
        <family val="2"/>
      </rPr>
      <t>FUNKCIJSKA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KLASIFIKACIJA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09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Obrazovanj</t>
    </r>
  </si>
  <si>
    <r>
      <rPr>
        <b/>
        <sz val="12"/>
        <rFont val="Times New Roman"/>
        <family val="1"/>
      </rPr>
      <t>Rashodi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za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nabavu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proizved.dug.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Imov.</t>
    </r>
  </si>
  <si>
    <r>
      <rPr>
        <b/>
        <i/>
        <sz val="12"/>
        <rFont val="Times New Roman"/>
        <family val="1"/>
      </rPr>
      <t>PROGRAM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P1011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Program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osnovnošk.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i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srednješkolskog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obrazovanja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</si>
  <si>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A101101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OBRAZOVNI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PROGRAMI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OSNOVNIH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ŠKOLA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</si>
  <si>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 </t>
    </r>
    <r>
      <rPr>
        <b/>
        <sz val="12"/>
        <rFont val="Times New Roman"/>
        <family val="1"/>
      </rPr>
      <t>A101102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SUFINANCIRANJE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PRIJEVOZA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UČENIKA
SREDNJIH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ŠKOLA</t>
    </r>
  </si>
  <si>
    <r>
      <rPr>
        <b/>
        <sz val="12"/>
        <rFont val="Arial"/>
        <family val="2"/>
      </rPr>
      <t>Izvor</t>
    </r>
    <r>
      <rPr>
        <sz val="12"/>
        <rFont val="Times New Roman"/>
        <family val="1"/>
      </rPr>
      <t xml:space="preserve">  </t>
    </r>
    <r>
      <rPr>
        <b/>
        <sz val="12"/>
        <rFont val="Arial"/>
        <family val="2"/>
      </rPr>
      <t>1.1.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OPĆI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PRIHODI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I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PRIMIC</t>
    </r>
  </si>
  <si>
    <r>
      <rPr>
        <b/>
        <sz val="12"/>
        <rFont val="Times New Roman"/>
        <family val="1"/>
      </rPr>
      <t>Nak.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građ.i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kuć.na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temelju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osig.i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dr.nak.</t>
    </r>
  </si>
  <si>
    <r>
      <rPr>
        <sz val="12"/>
        <rFont val="Times New Roman"/>
        <family val="1"/>
      </rPr>
      <t>Ostale naknade građanima i kućanstvima iz proračuna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</si>
  <si>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A101103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SUFINANCIRANJE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NABAVKE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KNJIGA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ZA
UČENIKE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O.Š.</t>
    </r>
  </si>
  <si>
    <r>
      <t>Izvor</t>
    </r>
    <r>
      <rPr>
        <b/>
        <sz val="12"/>
        <rFont val="Times New Roman"/>
        <family val="1"/>
        <charset val="1"/>
      </rPr>
      <t xml:space="preserve">  9.1. Prijenos sredstava iz prethodnih godina</t>
    </r>
  </si>
  <si>
    <r>
      <rPr>
        <sz val="12"/>
        <rFont val="Times New Roman"/>
        <family val="1"/>
      </rPr>
      <t>Ostale naknade građanima i kućan. iz proračuna</t>
    </r>
  </si>
  <si>
    <r>
      <rPr>
        <b/>
        <sz val="12"/>
        <rFont val="Times New Roman"/>
        <family val="1"/>
      </rPr>
      <t>KAPITALNI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PROJEKT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K101101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IZGRADNJA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ŠKOLSKO-SPORTSKE
DVORANE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DRAGALIĆ</t>
    </r>
  </si>
  <si>
    <r>
      <rPr>
        <b/>
        <i/>
        <sz val="12"/>
        <rFont val="Times New Roman"/>
        <family val="1"/>
      </rPr>
      <t>PROGRAM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P1012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Program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visokog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obrazovanja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</si>
  <si>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A101201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STIPENDIRANJE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STUDENATA</t>
    </r>
  </si>
  <si>
    <r>
      <rPr>
        <b/>
        <i/>
        <sz val="12"/>
        <rFont val="Times New Roman"/>
        <family val="1"/>
      </rPr>
      <t>PROGRAM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P1013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Razvoj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civilnog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društva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</si>
  <si>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A101301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:DJELATNOST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UDRUGA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U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KULTURI</t>
    </r>
  </si>
  <si>
    <r>
      <rPr>
        <b/>
        <sz val="12"/>
        <rFont val="Arial"/>
        <family val="2"/>
      </rPr>
      <t>FUNKCIJSKA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KLASIFIKACIJA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08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-</t>
    </r>
    <r>
      <rPr>
        <sz val="12"/>
        <rFont val="Times New Roman"/>
        <family val="1"/>
      </rPr>
      <t xml:space="preserve">  </t>
    </r>
    <r>
      <rPr>
        <b/>
        <sz val="12"/>
        <rFont val="Arial"/>
        <family val="2"/>
      </rPr>
      <t>Rekreacija,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kultura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i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religija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</si>
  <si>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A101303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OSNOVNA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DJELATNOST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ORGANIZACIJA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
UDRUGA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ZA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SKRB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OBITELJI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DJECI</t>
    </r>
  </si>
  <si>
    <r>
      <rPr>
        <b/>
        <sz val="12"/>
        <rFont val="Times New Roman"/>
        <family val="1"/>
      </rPr>
      <t>KAPITALNI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PROJEKT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K101302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ADAPTACIJA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CRKVE</t>
    </r>
  </si>
  <si>
    <r>
      <rPr>
        <sz val="12"/>
        <rFont val="Times New Roman"/>
        <family val="1"/>
      </rPr>
      <t>Kapitalne donacije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</si>
  <si>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A</t>
    </r>
    <r>
      <rPr>
        <b/>
        <sz val="12"/>
        <rFont val="Times New Roman"/>
        <family val="1"/>
      </rPr>
      <t>101305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 </t>
    </r>
    <r>
      <rPr>
        <b/>
        <sz val="12"/>
        <rFont val="Times New Roman"/>
        <family val="1"/>
      </rPr>
      <t>JAVNO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INFORMIRANJE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GRAĐANA</t>
    </r>
  </si>
  <si>
    <r>
      <rPr>
        <b/>
        <sz val="12"/>
        <rFont val="Times New Roman"/>
        <family val="1"/>
      </rPr>
      <t>Subvencije</t>
    </r>
  </si>
  <si>
    <r>
      <rPr>
        <sz val="12"/>
        <rFont val="Times New Roman"/>
        <family val="1"/>
      </rPr>
      <t>Subvencije trg.druš.polj.i obrtnicima izvan javnog sektora</t>
    </r>
  </si>
  <si>
    <r>
      <rPr>
        <b/>
        <i/>
        <sz val="12"/>
        <rFont val="Times New Roman"/>
        <family val="1"/>
      </rPr>
      <t>PROGRAM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P1014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Razvoj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sporta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</si>
  <si>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A101401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JAVNE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POTREBE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U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SPORTU</t>
    </r>
  </si>
  <si>
    <r>
      <rPr>
        <sz val="12"/>
        <rFont val="Times New Roman"/>
        <family val="1"/>
      </rPr>
      <t>Rashodi za mat. i energ.</t>
    </r>
  </si>
  <si>
    <r>
      <rPr>
        <b/>
        <sz val="12"/>
        <rFont val="Times New Roman"/>
        <family val="1"/>
      </rPr>
      <t>KAPITALNI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PROJEKT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K101401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ULAGANJA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U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SPORTSKE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OBJEKTE</t>
    </r>
  </si>
  <si>
    <r>
      <rPr>
        <b/>
        <i/>
        <sz val="12"/>
        <rFont val="Times New Roman"/>
        <family val="1"/>
      </rPr>
      <t>PROGRAM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P1015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Organiziranje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i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provođenje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zaštite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i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spašavanja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</si>
  <si>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A101501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DVD</t>
    </r>
  </si>
  <si>
    <r>
      <rPr>
        <b/>
        <sz val="12"/>
        <rFont val="Arial"/>
        <family val="2"/>
      </rPr>
      <t>FUNKCIJSKA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KLASIFIKACIJA</t>
    </r>
    <r>
      <rPr>
        <sz val="12"/>
        <rFont val="Times New Roman"/>
        <family val="1"/>
      </rPr>
      <t xml:space="preserve">  </t>
    </r>
    <r>
      <rPr>
        <b/>
        <sz val="12"/>
        <rFont val="Arial"/>
        <family val="2"/>
      </rPr>
      <t>03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-</t>
    </r>
    <r>
      <rPr>
        <sz val="12"/>
        <rFont val="Times New Roman"/>
        <family val="1"/>
      </rPr>
      <t xml:space="preserve">  </t>
    </r>
    <r>
      <rPr>
        <b/>
        <sz val="12"/>
        <rFont val="Arial"/>
        <family val="2"/>
      </rPr>
      <t>Javni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red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i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sigurnost</t>
    </r>
  </si>
  <si>
    <r>
      <rPr>
        <b/>
        <sz val="12"/>
        <rFont val="Arial"/>
        <family val="2"/>
      </rPr>
      <t>Izvor</t>
    </r>
    <r>
      <rPr>
        <sz val="12"/>
        <rFont val="Times New Roman"/>
        <family val="1"/>
      </rPr>
      <t xml:space="preserve">  </t>
    </r>
    <r>
      <rPr>
        <b/>
        <sz val="12"/>
        <rFont val="Arial"/>
        <family val="2"/>
      </rPr>
      <t>1.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OPĆI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PRIHODI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I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PRIMIC</t>
    </r>
    <r>
      <rPr>
        <sz val="12"/>
        <color rgb="FF000000"/>
        <rFont val="Times New Roman"/>
        <family val="1"/>
      </rPr>
      <t>I</t>
    </r>
  </si>
  <si>
    <r>
      <rPr>
        <b/>
        <sz val="12"/>
        <rFont val="Times New Roman"/>
        <family val="1"/>
      </rPr>
      <t>KAPITALNI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PROJEKT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K101501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OPREMA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ZA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DVD</t>
    </r>
  </si>
  <si>
    <r>
      <rPr>
        <b/>
        <sz val="12"/>
        <rFont val="Arial"/>
        <family val="2"/>
      </rPr>
      <t>FUNKCIJSKA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KLASIFIKACIJA</t>
    </r>
    <r>
      <rPr>
        <sz val="12"/>
        <rFont val="Times New Roman"/>
        <family val="1"/>
      </rPr>
      <t xml:space="preserve">  </t>
    </r>
    <r>
      <rPr>
        <b/>
        <sz val="12"/>
        <rFont val="Arial"/>
        <family val="2"/>
      </rPr>
      <t>03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-</t>
    </r>
    <r>
      <rPr>
        <sz val="12"/>
        <rFont val="Times New Roman"/>
        <family val="1"/>
      </rPr>
      <t xml:space="preserve">  </t>
    </r>
    <r>
      <rPr>
        <b/>
        <sz val="12"/>
        <rFont val="Arial"/>
        <family val="2"/>
      </rPr>
      <t>Javni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red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i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sigurnos</t>
    </r>
  </si>
  <si>
    <r>
      <rPr>
        <b/>
        <sz val="12"/>
        <rFont val="Times New Roman"/>
        <family val="1"/>
      </rPr>
      <t>KAPITALNI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PROJEKT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K101502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IZGRADNJA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VATROGASNOG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DOMA</t>
    </r>
  </si>
  <si>
    <r>
      <rPr>
        <b/>
        <sz val="12"/>
        <rFont val="Times New Roman"/>
        <family val="1"/>
      </rPr>
      <t>Rashodi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za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nabavu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proizved.dug.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imov.</t>
    </r>
  </si>
  <si>
    <r>
      <rPr>
        <sz val="12"/>
        <rFont val="Times New Roman"/>
        <family val="1"/>
      </rPr>
      <t>Građevinski objekt</t>
    </r>
  </si>
  <si>
    <r>
      <rPr>
        <b/>
        <sz val="12"/>
        <rFont val="Times New Roman"/>
        <family val="1"/>
      </rPr>
      <t>Rashodi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za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nabavu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nefinancijske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imovine</t>
    </r>
  </si>
  <si>
    <r>
      <rPr>
        <b/>
        <sz val="12"/>
        <rFont val="Times New Roman"/>
        <family val="1"/>
      </rPr>
      <t>Rashodi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za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nabavu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proizvedene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dugotrajne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imovine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</si>
  <si>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A101502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CIVILNA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ZAŠTITA</t>
    </r>
  </si>
  <si>
    <r>
      <rPr>
        <b/>
        <i/>
        <sz val="12"/>
        <rFont val="Times New Roman"/>
        <family val="1"/>
      </rPr>
      <t>PROGRAM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P1016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Program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socijalne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skrbi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i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novčanih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pomoći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</si>
  <si>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A101601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POMOĆ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OBITELJIMA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KUĆANSTVIMA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
SOCIJALNO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UGROŽENIM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GRAĐANIMA</t>
    </r>
  </si>
  <si>
    <r>
      <rPr>
        <b/>
        <sz val="12"/>
        <rFont val="Arial"/>
        <family val="2"/>
      </rPr>
      <t>FUNKCIJSKA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KLASIFIKACIJA</t>
    </r>
    <r>
      <rPr>
        <sz val="12"/>
        <rFont val="Times New Roman"/>
        <family val="1"/>
      </rPr>
      <t xml:space="preserve">  </t>
    </r>
    <r>
      <rPr>
        <b/>
        <sz val="12"/>
        <rFont val="Arial"/>
        <family val="2"/>
      </rPr>
      <t>10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-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Socijalna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zaštita</t>
    </r>
  </si>
  <si>
    <r>
      <rPr>
        <sz val="12"/>
        <rFont val="Times New Roman"/>
        <family val="1"/>
      </rPr>
      <t>Ostale naknade građanima i kućan.iz proračuna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</si>
  <si>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A101602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POTPORE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ZA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NOVOROĐENO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DIJETE</t>
    </r>
  </si>
  <si>
    <r>
      <rPr>
        <b/>
        <sz val="12"/>
        <rFont val="Arial"/>
        <family val="2"/>
      </rPr>
      <t>FUNKCIJSKA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KLASIFIKACIJA</t>
    </r>
    <r>
      <rPr>
        <sz val="12"/>
        <rFont val="Times New Roman"/>
        <family val="1"/>
      </rPr>
      <t xml:space="preserve">  </t>
    </r>
    <r>
      <rPr>
        <b/>
        <sz val="12"/>
        <rFont val="Arial"/>
        <family val="2"/>
      </rPr>
      <t>10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-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Socijalna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zaštit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</si>
  <si>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A101603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CRVENI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KRIŽ</t>
    </r>
  </si>
  <si>
    <r>
      <rPr>
        <b/>
        <i/>
        <sz val="12"/>
        <rFont val="Times New Roman"/>
        <family val="1"/>
      </rPr>
      <t>PROGRAM</t>
    </r>
    <r>
      <rPr>
        <sz val="12"/>
        <rFont val="Times New Roman"/>
        <family val="1"/>
      </rPr>
      <t xml:space="preserve">  </t>
    </r>
    <r>
      <rPr>
        <b/>
        <i/>
        <sz val="12"/>
        <rFont val="Times New Roman"/>
        <family val="1"/>
      </rPr>
      <t>-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P1017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Dodatne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usluge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u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zdravstvu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i</t>
    </r>
    <r>
      <rPr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preventiva</t>
    </r>
  </si>
  <si>
    <r>
      <rPr>
        <b/>
        <sz val="12"/>
        <rFont val="Times New Roman"/>
        <family val="1"/>
      </rPr>
      <t>KAPITALNI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PROJEKT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K101701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IZGRADNJA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AMBULANTE</t>
    </r>
  </si>
  <si>
    <r>
      <rPr>
        <b/>
        <sz val="12"/>
        <rFont val="Arial"/>
        <family val="2"/>
      </rPr>
      <t>FUNKCIJSKA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KLASIFIKACIJA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07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Zdravstv</t>
    </r>
  </si>
  <si>
    <r>
      <rPr>
        <b/>
        <sz val="12"/>
        <rFont val="Times New Roman"/>
        <family val="1"/>
      </rPr>
      <t>KAPITALNI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PROJEKT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K101702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KAPITALNE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POMOĆI OB NG
ZDRAVSTVENIM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USTANOVAMA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KORISNICIMA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DRUGIH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PRORAČUNA</t>
    </r>
  </si>
  <si>
    <r>
      <rPr>
        <sz val="12"/>
        <rFont val="Times New Roman"/>
        <family val="1"/>
      </rPr>
      <t>Pomoći proračunskim korisnicima drugih proračuna</t>
    </r>
  </si>
  <si>
    <r>
      <rPr>
        <b/>
        <sz val="12"/>
        <rFont val="Arial"/>
        <family val="2"/>
      </rPr>
      <t>FUNKCIJSKA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KLASIFIKACIJA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06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–</t>
    </r>
    <r>
      <rPr>
        <b/>
        <sz val="12"/>
        <rFont val="Times New Roman"/>
        <family val="1"/>
      </rPr>
      <t xml:space="preserve"> Usluge unapređenja stanovanja i zajednice</t>
    </r>
  </si>
  <si>
    <r>
      <t xml:space="preserve">Rashodi i izdaci u Proračunu, u iznosu </t>
    </r>
    <r>
      <rPr>
        <b/>
        <sz val="10"/>
        <rFont val="Times New Roman"/>
        <family val="1"/>
        <charset val="238"/>
      </rPr>
      <t>782.582,59 €</t>
    </r>
    <r>
      <rPr>
        <sz val="10"/>
        <rFont val="Times New Roman"/>
        <family val="1"/>
        <charset val="238"/>
      </rPr>
      <t xml:space="preserve"> raspoređuju se po organizacijskoj, ekonomskoj i programskoj klasifikaciji u Posebnom dijelu Proračuna kako slijedi:</t>
    </r>
  </si>
  <si>
    <r>
      <rPr>
        <b/>
        <sz val="12"/>
        <rFont val="Times New Roman"/>
        <family val="1"/>
      </rPr>
      <t>AKTIVNOST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–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A101302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: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GRAĐANSKE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UDRUGE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UDRUGE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PROIZAŠLE IZ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DOMOVINSKOG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RATA</t>
    </r>
  </si>
  <si>
    <t>AKTIVNOST – A101604 : POKLON PAKETIĆI ZA DJECU</t>
  </si>
  <si>
    <r>
      <rPr>
        <b/>
        <sz val="12"/>
        <rFont val="Arial"/>
        <family val="2"/>
      </rPr>
      <t>FUNKCIJSKA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KLASIFIKACIJA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07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–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Zdravstvo</t>
    </r>
  </si>
  <si>
    <r>
      <rPr>
        <b/>
        <i/>
        <sz val="12"/>
        <rFont val="Times New Roman"/>
        <family val="1"/>
        <charset val="238"/>
      </rPr>
      <t>PROGRAM</t>
    </r>
    <r>
      <rPr>
        <i/>
        <sz val="12"/>
        <rFont val="Times New Roman"/>
        <family val="1"/>
        <charset val="238"/>
      </rPr>
      <t xml:space="preserve">  </t>
    </r>
    <r>
      <rPr>
        <b/>
        <i/>
        <sz val="12"/>
        <rFont val="Times New Roman"/>
        <family val="1"/>
        <charset val="238"/>
      </rPr>
      <t>-</t>
    </r>
    <r>
      <rPr>
        <i/>
        <sz val="12"/>
        <rFont val="Times New Roman"/>
        <family val="1"/>
        <charset val="238"/>
      </rPr>
      <t xml:space="preserve"> </t>
    </r>
    <r>
      <rPr>
        <b/>
        <i/>
        <sz val="12"/>
        <rFont val="Times New Roman"/>
        <family val="1"/>
        <charset val="238"/>
      </rPr>
      <t>P1018</t>
    </r>
    <r>
      <rPr>
        <i/>
        <sz val="12"/>
        <rFont val="Times New Roman"/>
        <family val="1"/>
        <charset val="238"/>
      </rPr>
      <t xml:space="preserve"> </t>
    </r>
    <r>
      <rPr>
        <b/>
        <i/>
        <sz val="12"/>
        <rFont val="Times New Roman"/>
        <family val="1"/>
        <charset val="238"/>
      </rPr>
      <t>:</t>
    </r>
    <r>
      <rPr>
        <i/>
        <sz val="12"/>
        <rFont val="Times New Roman"/>
        <family val="1"/>
        <charset val="238"/>
      </rPr>
      <t xml:space="preserve"> </t>
    </r>
    <r>
      <rPr>
        <b/>
        <i/>
        <sz val="12"/>
        <rFont val="Times New Roman"/>
        <family val="1"/>
      </rPr>
      <t>Prostorno uređenje</t>
    </r>
  </si>
  <si>
    <t>Porez i prirez na dohodak</t>
  </si>
  <si>
    <t>Porezi na imovinu</t>
  </si>
  <si>
    <t>Porezi na robu i usluge</t>
  </si>
  <si>
    <t>Pomoći iz proračuna</t>
  </si>
  <si>
    <t>Pomoći od ostalih subj. unutar opće države</t>
  </si>
  <si>
    <t>Prihodi od financijske imovine</t>
  </si>
  <si>
    <t>Prihodi od nefinancijske imovine</t>
  </si>
  <si>
    <t>Prihodi po posebnim propisima</t>
  </si>
  <si>
    <t>Komunalni doprinosi i naknade</t>
  </si>
  <si>
    <t>Prihodi od prodaje materijalne imov. - prirodnih bogatstava</t>
  </si>
  <si>
    <t>Plaće (Bruto)</t>
  </si>
  <si>
    <t>Ostali rashodi za zaposlene</t>
  </si>
  <si>
    <t>Naknade troškova osobama izvan radnog odnosa</t>
  </si>
  <si>
    <t>Ostali nespomenuti rashodi poslovanja</t>
  </si>
  <si>
    <t>Ostali financijski rashodi</t>
  </si>
  <si>
    <t>Subvencije</t>
  </si>
  <si>
    <t>Subvencije trg. društv., poljopr. i obrtnicima izvan javnog sektora</t>
  </si>
  <si>
    <t>Ostale naknade građanima i kućanstvima iz proračuna</t>
  </si>
  <si>
    <t>Kapitalne donacije</t>
  </si>
  <si>
    <t>Kazne, penali i naknade štete</t>
  </si>
  <si>
    <t>Izvanredni rashodi</t>
  </si>
  <si>
    <t>Građevinski objekti</t>
  </si>
  <si>
    <t>Postrojenja i oprema</t>
  </si>
  <si>
    <r>
      <rPr>
        <b/>
        <sz val="12"/>
        <rFont val="Times New Roman"/>
        <family val="1"/>
      </rPr>
      <t>OPĆINA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DRAGALIĆ</t>
    </r>
  </si>
  <si>
    <r>
      <rPr>
        <b/>
        <sz val="12"/>
        <color theme="1"/>
        <rFont val="Times New Roman"/>
        <family val="1"/>
      </rPr>
      <t>A.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RAČUN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PRIHODA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I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RASHODA</t>
    </r>
  </si>
  <si>
    <r>
      <rPr>
        <b/>
        <sz val="12"/>
        <rFont val="Times New Roman"/>
        <family val="1"/>
      </rPr>
      <t>6.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PRIHODI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POSLOVANJA</t>
    </r>
  </si>
  <si>
    <r>
      <rPr>
        <b/>
        <sz val="12"/>
        <rFont val="Times New Roman"/>
        <family val="1"/>
      </rPr>
      <t>BROJ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KONTA</t>
    </r>
  </si>
  <si>
    <r>
      <rPr>
        <b/>
        <sz val="12"/>
        <rFont val="Times New Roman"/>
        <family val="1"/>
      </rPr>
      <t>VRSTA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PRIHODA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/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RASHODA</t>
    </r>
  </si>
  <si>
    <r>
      <rPr>
        <b/>
        <sz val="12"/>
        <rFont val="Times New Roman"/>
        <family val="1"/>
      </rPr>
      <t>PRIHODI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POSLOVANJA</t>
    </r>
  </si>
  <si>
    <r>
      <rPr>
        <b/>
        <sz val="12"/>
        <rFont val="Times New Roman"/>
        <family val="1"/>
      </rPr>
      <t>Prihodi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od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poreza</t>
    </r>
  </si>
  <si>
    <r>
      <rPr>
        <b/>
        <sz val="12"/>
        <rFont val="Times New Roman"/>
        <family val="1"/>
      </rPr>
      <t>Pomoći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iz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inozemstva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(darovnice)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od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subjekata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unutar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opće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države</t>
    </r>
  </si>
  <si>
    <r>
      <rPr>
        <b/>
        <sz val="12"/>
        <rFont val="Times New Roman"/>
        <family val="1"/>
      </rPr>
      <t>Prihodi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od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imovine</t>
    </r>
  </si>
  <si>
    <r>
      <rPr>
        <b/>
        <sz val="12"/>
        <rFont val="Times New Roman"/>
        <family val="1"/>
      </rPr>
      <t>Prihodi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od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administrativnih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pristojbi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po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posebnim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propisim</t>
    </r>
  </si>
  <si>
    <r>
      <rPr>
        <b/>
        <sz val="12"/>
        <rFont val="Times New Roman"/>
        <family val="1"/>
      </rPr>
      <t>7.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PRIHODI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OD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PRODAJE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NEFINANCIJSKE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IMOVINE</t>
    </r>
  </si>
  <si>
    <r>
      <rPr>
        <b/>
        <sz val="12"/>
        <rFont val="Times New Roman"/>
        <family val="1"/>
      </rPr>
      <t>PRIHODI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OD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PRODAJE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NEFINANCIJSKE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IMOVINE</t>
    </r>
  </si>
  <si>
    <r>
      <rPr>
        <b/>
        <sz val="12"/>
        <rFont val="Times New Roman"/>
        <family val="1"/>
      </rPr>
      <t>Prihodi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od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prodaje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neproizvedene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imovine</t>
    </r>
  </si>
  <si>
    <r>
      <rPr>
        <b/>
        <sz val="12"/>
        <rFont val="Times New Roman"/>
        <family val="1"/>
      </rPr>
      <t>RASHODI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POSLOVANJA</t>
    </r>
  </si>
  <si>
    <r>
      <rPr>
        <b/>
        <sz val="12"/>
        <rFont val="Times New Roman"/>
        <family val="1"/>
      </rPr>
      <t>Naknade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građanima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kućanstvima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temelju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osiguranja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druge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naknade</t>
    </r>
  </si>
  <si>
    <r>
      <rPr>
        <b/>
        <sz val="12"/>
        <rFont val="Times New Roman"/>
        <family val="1"/>
      </rPr>
      <t>4.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RASHODI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ZA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NABAVU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NEFINANCIJSKE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IMOVINE</t>
    </r>
  </si>
  <si>
    <r>
      <rPr>
        <b/>
        <sz val="12"/>
        <rFont val="Times New Roman"/>
        <family val="1"/>
      </rPr>
      <t>RASHODI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ZA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NABAVU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NEFINANCIJSKE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IMOVINE</t>
    </r>
  </si>
  <si>
    <r>
      <rPr>
        <b/>
        <sz val="12"/>
        <rFont val="Times New Roman"/>
        <family val="1"/>
      </rPr>
      <t>Rashodi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za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dodatna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ulaganja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nefinancijskoj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imovini</t>
    </r>
  </si>
  <si>
    <r>
      <rPr>
        <b/>
        <sz val="10"/>
        <rFont val="Times New Roman"/>
        <family val="1"/>
      </rPr>
      <t>Članak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1.</t>
    </r>
  </si>
  <si>
    <t>PRIHODI POSLOVANJA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</si>
  <si>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</si>
  <si>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</si>
  <si>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</si>
  <si>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</si>
  <si>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</t>
  </si>
  <si>
    <r>
      <rPr>
        <b/>
        <sz val="12"/>
        <rFont val="Times New Roman"/>
        <family val="1"/>
      </rPr>
      <t>Izvorni Plan</t>
    </r>
    <r>
      <rPr>
        <sz val="12"/>
        <rFont val="Times New Roman"/>
        <family val="1"/>
      </rPr>
      <t xml:space="preserve"> za </t>
    </r>
    <r>
      <rPr>
        <b/>
        <sz val="12"/>
        <rFont val="Times New Roman"/>
        <family val="1"/>
      </rPr>
      <t>2025.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</si>
  <si>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</rPr>
      <t>A.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RAČUNA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PRIHODA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RASHODA</t>
    </r>
  </si>
  <si>
    <r>
      <rPr>
        <b/>
        <sz val="12"/>
        <rFont val="Times New Roman"/>
        <family val="1"/>
      </rPr>
      <t>UKUPNO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PRIHODI</t>
    </r>
  </si>
  <si>
    <r>
      <rPr>
        <b/>
        <sz val="12"/>
        <rFont val="Times New Roman"/>
        <family val="1"/>
      </rPr>
      <t>UKUPNO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RASHODI</t>
    </r>
  </si>
  <si>
    <r>
      <rPr>
        <b/>
        <sz val="12"/>
        <rFont val="Times New Roman"/>
        <family val="1"/>
      </rPr>
      <t>RAZLIKA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VIŠAK/MANJAK</t>
    </r>
  </si>
  <si>
    <r>
      <rPr>
        <b/>
        <sz val="12"/>
        <rFont val="Times New Roman"/>
        <family val="1"/>
      </rPr>
      <t>B.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RAČUNA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FINANCIRANJA</t>
    </r>
  </si>
  <si>
    <r>
      <rPr>
        <b/>
        <sz val="12"/>
        <rFont val="Times New Roman"/>
        <family val="1"/>
      </rPr>
      <t>NETO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FINANCIRANJE</t>
    </r>
  </si>
  <si>
    <r>
      <rPr>
        <b/>
        <sz val="12"/>
        <rFont val="Times New Roman"/>
        <family val="1"/>
      </rPr>
      <t>C.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RASPOLOŽIVA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SREDSTVA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IZ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PRETHODNIH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GODINA</t>
    </r>
  </si>
  <si>
    <r>
      <rPr>
        <b/>
        <sz val="12"/>
        <rFont val="Times New Roman"/>
        <family val="1"/>
      </rPr>
      <t>VLASTITI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IZVORI</t>
    </r>
  </si>
  <si>
    <r>
      <rPr>
        <b/>
        <sz val="12"/>
        <rFont val="Times New Roman"/>
        <family val="1"/>
      </rPr>
      <t>VIŠAK/MANJAK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+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NETO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FINANCIRANJE+RASPOLOŽIVA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SREDSTVA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IZ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PRETHODNIH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GODINA</t>
    </r>
  </si>
  <si>
    <r>
      <rPr>
        <b/>
        <sz val="11"/>
        <rFont val="Arial"/>
        <family val="2"/>
      </rPr>
      <t>Dragalić,</t>
    </r>
    <r>
      <rPr>
        <b/>
        <sz val="11"/>
        <rFont val="Times New Roman"/>
        <family val="1"/>
      </rPr>
      <t xml:space="preserve"> </t>
    </r>
    <r>
      <rPr>
        <b/>
        <sz val="11"/>
        <rFont val="Arial"/>
        <family val="2"/>
      </rPr>
      <t>12.09.2025.</t>
    </r>
  </si>
  <si>
    <r>
      <rPr>
        <b/>
        <sz val="11"/>
        <rFont val="Arial"/>
        <family val="2"/>
      </rPr>
      <t>KLASA:</t>
    </r>
    <r>
      <rPr>
        <b/>
        <sz val="11"/>
        <rFont val="Times New Roman"/>
        <family val="1"/>
      </rPr>
      <t xml:space="preserve"> 400-01/25-01/03</t>
    </r>
  </si>
  <si>
    <t>URBROJ: 2178-27-03-25-2</t>
  </si>
  <si>
    <t>Na temelju članka 88. Zakona o proračunu ("Narodne novine", broj 144/21), članka 2. Pravilnika o polugodišnjem i godišnjem izvještaju o izvršenju proračuna i financijskog plana ("Narodne novine", broj 85/23)  i članka 34. stavak 1., podstavak 4. Statuta Općine Dragalić ("Službeni glasnik", broj 3/18, 4/21 i 3/24) OPĆINSKO VIJEĆE OPĆINE DRAGALIĆ na 2. sjednici održanoj 12.09.2025. godine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</si>
</sst>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"/>
    <numFmt numFmtId="165" formatCode="#,##0.00_ ;\-#,##0.00\ "/>
  </numFmts>
  <fonts count="52" x14ac:knownFonts="1">
    <font>
      <sz val="10"/>
      <color rgb="FF000000"/>
      <name val="Times New Roman"/>
      <charset val="204"/>
    </font>
    <font>
      <sz val="9.5"/>
      <color rgb="FF000000"/>
      <name val="Times New Roman"/>
      <family val="2"/>
    </font>
    <font>
      <sz val="9"/>
      <name val="Times New Roman"/>
      <family val="1"/>
    </font>
    <font>
      <b/>
      <sz val="13.5"/>
      <name val="Times New Roman"/>
      <family val="1"/>
    </font>
    <font>
      <sz val="13.5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"/>
      <family val="1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C00000"/>
      <name val="Times New Roman"/>
      <family val="1"/>
      <charset val="238"/>
    </font>
    <font>
      <sz val="10"/>
      <color indexed="8"/>
      <name val="Times New Roman"/>
      <family val="1"/>
      <charset val="204"/>
    </font>
    <font>
      <sz val="10"/>
      <color theme="3" tint="0.39997558519241921"/>
      <name val="Times New Roman"/>
      <family val="1"/>
      <charset val="238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name val="Arial"/>
      <family val="2"/>
    </font>
    <font>
      <b/>
      <sz val="11"/>
      <name val="Times New Roman"/>
      <family val="2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000000"/>
      <name val="Times New Roman"/>
      <family val="2"/>
      <charset val="238"/>
    </font>
    <font>
      <b/>
      <sz val="12"/>
      <color rgb="FF000000"/>
      <name val="Times New Roman"/>
      <family val="1"/>
      <charset val="238"/>
    </font>
    <font>
      <b/>
      <i/>
      <sz val="12"/>
      <name val="Times New Roman"/>
      <family val="1"/>
    </font>
    <font>
      <b/>
      <sz val="12"/>
      <name val="Arial"/>
      <family val="2"/>
    </font>
    <font>
      <b/>
      <sz val="12"/>
      <name val="Arial"/>
      <family val="2"/>
      <charset val="238"/>
    </font>
    <font>
      <b/>
      <sz val="12"/>
      <name val="Times New Roman"/>
      <family val="1"/>
      <charset val="1"/>
    </font>
    <font>
      <b/>
      <sz val="12"/>
      <name val="Times New Roman"/>
      <family val="2"/>
      <charset val="238"/>
    </font>
    <font>
      <sz val="12"/>
      <color rgb="FF000000"/>
      <name val="Times New Roman"/>
      <family val="2"/>
      <charset val="238"/>
    </font>
    <font>
      <sz val="12"/>
      <name val="Times New Roman"/>
      <family val="2"/>
      <charset val="238"/>
    </font>
    <font>
      <b/>
      <sz val="12"/>
      <color rgb="FF000000"/>
      <name val="Arial"/>
      <family val="2"/>
      <charset val="238"/>
    </font>
    <font>
      <b/>
      <i/>
      <sz val="12"/>
      <name val="Times New Roman"/>
      <family val="1"/>
      <charset val="238"/>
    </font>
    <font>
      <sz val="12"/>
      <color rgb="FF000000"/>
      <name val="Times New Roman"/>
      <family val="1"/>
    </font>
    <font>
      <i/>
      <sz val="12"/>
      <name val="Times New Roman"/>
      <family val="1"/>
      <charset val="238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</patternFill>
    </fill>
    <fill>
      <patternFill patternType="solid">
        <fgColor rgb="FF9999FF"/>
      </patternFill>
    </fill>
    <fill>
      <patternFill patternType="solid">
        <fgColor rgb="FF00FFFF"/>
      </patternFill>
    </fill>
    <fill>
      <patternFill patternType="solid">
        <fgColor rgb="FF00FF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0" fontId="24" fillId="0" borderId="0"/>
  </cellStyleXfs>
  <cellXfs count="519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7" borderId="0" xfId="0" applyFill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7" borderId="0" xfId="0" applyFont="1" applyFill="1" applyAlignment="1">
      <alignment horizontal="left" vertical="top"/>
    </xf>
    <xf numFmtId="3" fontId="11" fillId="0" borderId="0" xfId="0" applyNumberFormat="1" applyFont="1" applyAlignment="1">
      <alignment horizontal="left" vertical="top"/>
    </xf>
    <xf numFmtId="4" fontId="0" fillId="0" borderId="0" xfId="0" applyNumberFormat="1" applyAlignment="1">
      <alignment horizontal="left" vertical="top"/>
    </xf>
    <xf numFmtId="3" fontId="0" fillId="0" borderId="0" xfId="0" applyNumberFormat="1" applyAlignment="1">
      <alignment horizontal="left" vertical="top"/>
    </xf>
    <xf numFmtId="0" fontId="4" fillId="0" borderId="0" xfId="0" applyFont="1" applyAlignment="1">
      <alignment vertical="top"/>
    </xf>
    <xf numFmtId="0" fontId="19" fillId="0" borderId="0" xfId="0" applyFont="1" applyAlignment="1">
      <alignment horizontal="left" vertical="top"/>
    </xf>
    <xf numFmtId="0" fontId="18" fillId="7" borderId="0" xfId="0" applyFont="1" applyFill="1" applyAlignment="1">
      <alignment horizontal="left" vertical="top"/>
    </xf>
    <xf numFmtId="0" fontId="19" fillId="7" borderId="0" xfId="0" applyFont="1" applyFill="1" applyAlignment="1">
      <alignment horizontal="left" vertical="top"/>
    </xf>
    <xf numFmtId="0" fontId="18" fillId="0" borderId="0" xfId="0" applyFont="1" applyAlignment="1">
      <alignment horizontal="left" vertical="top"/>
    </xf>
    <xf numFmtId="3" fontId="18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7" borderId="0" xfId="0" applyFont="1" applyFill="1" applyAlignment="1">
      <alignment horizontal="left" vertical="top"/>
    </xf>
    <xf numFmtId="4" fontId="11" fillId="0" borderId="0" xfId="0" applyNumberFormat="1" applyFont="1" applyAlignment="1">
      <alignment horizontal="left" vertical="top"/>
    </xf>
    <xf numFmtId="0" fontId="0" fillId="0" borderId="0" xfId="0" applyAlignment="1">
      <alignment horizontal="right" vertical="top"/>
    </xf>
    <xf numFmtId="0" fontId="23" fillId="7" borderId="0" xfId="0" applyFont="1" applyFill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23" fillId="7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4" fontId="0" fillId="0" borderId="0" xfId="0" applyNumberForma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0" fillId="7" borderId="0" xfId="0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left" vertical="top" wrapText="1"/>
    </xf>
    <xf numFmtId="4" fontId="11" fillId="0" borderId="0" xfId="0" applyNumberFormat="1" applyFont="1" applyAlignment="1">
      <alignment horizontal="right" vertical="top"/>
    </xf>
    <xf numFmtId="0" fontId="12" fillId="7" borderId="0" xfId="0" applyFont="1" applyFill="1" applyAlignment="1">
      <alignment horizontal="left" vertical="top"/>
    </xf>
    <xf numFmtId="0" fontId="14" fillId="0" borderId="0" xfId="0" applyFont="1" applyAlignment="1">
      <alignment vertical="top" wrapText="1"/>
    </xf>
    <xf numFmtId="0" fontId="8" fillId="0" borderId="0" xfId="0" applyFont="1" applyAlignment="1">
      <alignment horizontal="left" vertical="top"/>
    </xf>
    <xf numFmtId="4" fontId="8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13" fillId="0" borderId="0" xfId="2" applyFont="1" applyAlignment="1">
      <alignment horizontal="left" vertical="top"/>
    </xf>
    <xf numFmtId="0" fontId="21" fillId="0" borderId="0" xfId="2" applyFont="1" applyAlignment="1">
      <alignment horizontal="left" vertical="top"/>
    </xf>
    <xf numFmtId="4" fontId="18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19" fillId="0" borderId="0" xfId="0" applyNumberFormat="1" applyFont="1" applyAlignment="1">
      <alignment horizontal="right" vertical="top"/>
    </xf>
    <xf numFmtId="4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right" vertical="top"/>
    </xf>
    <xf numFmtId="4" fontId="18" fillId="0" borderId="0" xfId="0" applyNumberFormat="1" applyFont="1" applyAlignment="1">
      <alignment horizontal="right" vertical="center"/>
    </xf>
    <xf numFmtId="4" fontId="19" fillId="7" borderId="0" xfId="0" applyNumberFormat="1" applyFont="1" applyFill="1" applyAlignment="1">
      <alignment horizontal="right" vertical="top"/>
    </xf>
    <xf numFmtId="4" fontId="18" fillId="7" borderId="0" xfId="0" applyNumberFormat="1" applyFont="1" applyFill="1" applyAlignment="1">
      <alignment horizontal="right" vertical="top"/>
    </xf>
    <xf numFmtId="4" fontId="0" fillId="7" borderId="0" xfId="0" applyNumberFormat="1" applyFill="1" applyAlignment="1">
      <alignment horizontal="right" vertical="top"/>
    </xf>
    <xf numFmtId="4" fontId="18" fillId="0" borderId="0" xfId="0" applyNumberFormat="1" applyFont="1" applyAlignment="1">
      <alignment horizontal="right" vertical="top"/>
    </xf>
    <xf numFmtId="4" fontId="22" fillId="0" borderId="0" xfId="0" applyNumberFormat="1" applyFont="1" applyAlignment="1">
      <alignment horizontal="right" vertical="top"/>
    </xf>
    <xf numFmtId="0" fontId="30" fillId="0" borderId="0" xfId="0" applyFont="1" applyAlignment="1">
      <alignment horizontal="left" vertical="top"/>
    </xf>
    <xf numFmtId="0" fontId="31" fillId="0" borderId="0" xfId="0" applyFont="1" applyAlignment="1">
      <alignment horizontal="left" vertical="top"/>
    </xf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horizontal="center" vertical="top"/>
    </xf>
    <xf numFmtId="0" fontId="33" fillId="7" borderId="0" xfId="0" applyFont="1" applyFill="1" applyAlignment="1">
      <alignment horizontal="left" vertical="top"/>
    </xf>
    <xf numFmtId="0" fontId="30" fillId="12" borderId="14" xfId="0" applyFont="1" applyFill="1" applyBorder="1" applyAlignment="1">
      <alignment horizontal="center" vertical="center" wrapText="1"/>
    </xf>
    <xf numFmtId="0" fontId="30" fillId="12" borderId="8" xfId="0" applyFont="1" applyFill="1" applyBorder="1" applyAlignment="1">
      <alignment horizontal="center" vertical="center" wrapText="1"/>
    </xf>
    <xf numFmtId="0" fontId="32" fillId="12" borderId="2" xfId="0" applyFont="1" applyFill="1" applyBorder="1" applyAlignment="1">
      <alignment horizontal="center" vertical="center" wrapText="1"/>
    </xf>
    <xf numFmtId="0" fontId="32" fillId="12" borderId="1" xfId="0" applyFont="1" applyFill="1" applyBorder="1" applyAlignment="1">
      <alignment horizontal="center" vertical="center" wrapText="1"/>
    </xf>
    <xf numFmtId="0" fontId="30" fillId="12" borderId="1" xfId="0" applyFont="1" applyFill="1" applyBorder="1" applyAlignment="1">
      <alignment horizontal="center" vertical="center" wrapText="1"/>
    </xf>
    <xf numFmtId="164" fontId="34" fillId="2" borderId="2" xfId="0" applyNumberFormat="1" applyFont="1" applyFill="1" applyBorder="1" applyAlignment="1">
      <alignment horizontal="center" vertical="top" shrinkToFit="1"/>
    </xf>
    <xf numFmtId="164" fontId="35" fillId="2" borderId="1" xfId="0" applyNumberFormat="1" applyFont="1" applyFill="1" applyBorder="1" applyAlignment="1">
      <alignment horizontal="center" vertical="center" shrinkToFit="1"/>
    </xf>
    <xf numFmtId="164" fontId="34" fillId="2" borderId="1" xfId="0" applyNumberFormat="1" applyFont="1" applyFill="1" applyBorder="1" applyAlignment="1">
      <alignment horizontal="center" vertical="top" shrinkToFit="1"/>
    </xf>
    <xf numFmtId="0" fontId="30" fillId="2" borderId="1" xfId="0" applyFont="1" applyFill="1" applyBorder="1" applyAlignment="1">
      <alignment horizontal="center" vertical="center" wrapText="1"/>
    </xf>
    <xf numFmtId="4" fontId="35" fillId="14" borderId="1" xfId="0" applyNumberFormat="1" applyFont="1" applyFill="1" applyBorder="1" applyAlignment="1">
      <alignment horizontal="right" vertical="center" shrinkToFit="1"/>
    </xf>
    <xf numFmtId="1" fontId="34" fillId="14" borderId="1" xfId="0" applyNumberFormat="1" applyFont="1" applyFill="1" applyBorder="1" applyAlignment="1">
      <alignment horizontal="right" vertical="center" shrinkToFit="1"/>
    </xf>
    <xf numFmtId="4" fontId="35" fillId="11" borderId="1" xfId="0" applyNumberFormat="1" applyFont="1" applyFill="1" applyBorder="1" applyAlignment="1">
      <alignment horizontal="right" vertical="center" shrinkToFit="1"/>
    </xf>
    <xf numFmtId="4" fontId="35" fillId="7" borderId="1" xfId="0" applyNumberFormat="1" applyFont="1" applyFill="1" applyBorder="1" applyAlignment="1">
      <alignment horizontal="right" vertical="top" shrinkToFit="1"/>
    </xf>
    <xf numFmtId="4" fontId="35" fillId="7" borderId="1" xfId="0" applyNumberFormat="1" applyFont="1" applyFill="1" applyBorder="1" applyAlignment="1">
      <alignment horizontal="right" vertical="center" shrinkToFit="1"/>
    </xf>
    <xf numFmtId="4" fontId="35" fillId="3" borderId="1" xfId="0" applyNumberFormat="1" applyFont="1" applyFill="1" applyBorder="1" applyAlignment="1">
      <alignment horizontal="right" vertical="center" shrinkToFit="1"/>
    </xf>
    <xf numFmtId="4" fontId="35" fillId="4" borderId="1" xfId="0" applyNumberFormat="1" applyFont="1" applyFill="1" applyBorder="1" applyAlignment="1">
      <alignment horizontal="right" vertical="top" shrinkToFit="1"/>
    </xf>
    <xf numFmtId="4" fontId="35" fillId="4" borderId="1" xfId="0" applyNumberFormat="1" applyFont="1" applyFill="1" applyBorder="1" applyAlignment="1">
      <alignment horizontal="right" vertical="center" shrinkToFit="1"/>
    </xf>
    <xf numFmtId="4" fontId="35" fillId="5" borderId="1" xfId="0" applyNumberFormat="1" applyFont="1" applyFill="1" applyBorder="1" applyAlignment="1">
      <alignment horizontal="right" vertical="top" shrinkToFit="1"/>
    </xf>
    <xf numFmtId="4" fontId="35" fillId="5" borderId="1" xfId="0" applyNumberFormat="1" applyFont="1" applyFill="1" applyBorder="1" applyAlignment="1">
      <alignment horizontal="right" vertical="center" shrinkToFit="1"/>
    </xf>
    <xf numFmtId="4" fontId="35" fillId="6" borderId="1" xfId="0" applyNumberFormat="1" applyFont="1" applyFill="1" applyBorder="1" applyAlignment="1">
      <alignment horizontal="right" vertical="top" shrinkToFit="1"/>
    </xf>
    <xf numFmtId="4" fontId="35" fillId="6" borderId="1" xfId="0" applyNumberFormat="1" applyFont="1" applyFill="1" applyBorder="1" applyAlignment="1">
      <alignment horizontal="right" vertical="center" shrinkToFit="1"/>
    </xf>
    <xf numFmtId="1" fontId="34" fillId="0" borderId="9" xfId="0" applyNumberFormat="1" applyFont="1" applyBorder="1" applyAlignment="1">
      <alignment horizontal="center" vertical="top" shrinkToFit="1"/>
    </xf>
    <xf numFmtId="0" fontId="30" fillId="0" borderId="13" xfId="0" applyFont="1" applyBorder="1" applyAlignment="1">
      <alignment horizontal="left" vertical="top" wrapText="1"/>
    </xf>
    <xf numFmtId="1" fontId="34" fillId="0" borderId="1" xfId="0" applyNumberFormat="1" applyFont="1" applyBorder="1" applyAlignment="1">
      <alignment horizontal="center" vertical="top" shrinkToFit="1"/>
    </xf>
    <xf numFmtId="0" fontId="30" fillId="0" borderId="2" xfId="0" applyFont="1" applyBorder="1" applyAlignment="1">
      <alignment horizontal="left" vertical="top" wrapText="1"/>
    </xf>
    <xf numFmtId="4" fontId="32" fillId="0" borderId="10" xfId="0" applyNumberFormat="1" applyFont="1" applyBorder="1" applyAlignment="1" applyProtection="1">
      <alignment vertical="center"/>
      <protection locked="0"/>
    </xf>
    <xf numFmtId="4" fontId="32" fillId="0" borderId="10" xfId="0" applyNumberFormat="1" applyFont="1" applyBorder="1" applyAlignment="1" applyProtection="1">
      <alignment horizontal="right" vertical="center"/>
      <protection locked="0"/>
    </xf>
    <xf numFmtId="1" fontId="41" fillId="0" borderId="7" xfId="0" applyNumberFormat="1" applyFont="1" applyBorder="1" applyAlignment="1">
      <alignment horizontal="center" vertical="top" shrinkToFit="1"/>
    </xf>
    <xf numFmtId="0" fontId="31" fillId="0" borderId="8" xfId="0" applyFont="1" applyBorder="1" applyAlignment="1">
      <alignment horizontal="left" vertical="top" wrapText="1"/>
    </xf>
    <xf numFmtId="4" fontId="30" fillId="0" borderId="2" xfId="0" applyNumberFormat="1" applyFont="1" applyBorder="1" applyAlignment="1">
      <alignment horizontal="right" vertical="top" shrinkToFit="1"/>
    </xf>
    <xf numFmtId="4" fontId="30" fillId="0" borderId="1" xfId="0" applyNumberFormat="1" applyFont="1" applyBorder="1" applyAlignment="1">
      <alignment horizontal="right" vertical="center" shrinkToFit="1"/>
    </xf>
    <xf numFmtId="4" fontId="30" fillId="0" borderId="1" xfId="0" applyNumberFormat="1" applyFont="1" applyBorder="1" applyAlignment="1">
      <alignment horizontal="right" vertical="top" shrinkToFit="1"/>
    </xf>
    <xf numFmtId="1" fontId="34" fillId="0" borderId="9" xfId="0" applyNumberFormat="1" applyFont="1" applyBorder="1" applyAlignment="1">
      <alignment horizontal="center" vertical="center" shrinkToFit="1"/>
    </xf>
    <xf numFmtId="1" fontId="34" fillId="0" borderId="1" xfId="0" applyNumberFormat="1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left" vertical="top" wrapText="1"/>
    </xf>
    <xf numFmtId="1" fontId="41" fillId="0" borderId="8" xfId="0" applyNumberFormat="1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left" vertical="top" wrapText="1"/>
    </xf>
    <xf numFmtId="1" fontId="34" fillId="0" borderId="7" xfId="0" applyNumberFormat="1" applyFont="1" applyBorder="1" applyAlignment="1">
      <alignment horizontal="center" vertical="top" shrinkToFit="1"/>
    </xf>
    <xf numFmtId="4" fontId="35" fillId="0" borderId="34" xfId="0" applyNumberFormat="1" applyFont="1" applyBorder="1" applyAlignment="1">
      <alignment horizontal="right" vertical="top" shrinkToFit="1"/>
    </xf>
    <xf numFmtId="4" fontId="35" fillId="0" borderId="1" xfId="0" applyNumberFormat="1" applyFont="1" applyBorder="1" applyAlignment="1">
      <alignment horizontal="right" vertical="center" shrinkToFit="1"/>
    </xf>
    <xf numFmtId="4" fontId="35" fillId="0" borderId="1" xfId="0" applyNumberFormat="1" applyFont="1" applyBorder="1" applyAlignment="1">
      <alignment horizontal="right" vertical="top" shrinkToFit="1"/>
    </xf>
    <xf numFmtId="1" fontId="41" fillId="0" borderId="12" xfId="0" applyNumberFormat="1" applyFont="1" applyBorder="1" applyAlignment="1">
      <alignment horizontal="center" vertical="top" shrinkToFit="1"/>
    </xf>
    <xf numFmtId="0" fontId="31" fillId="0" borderId="5" xfId="0" applyFont="1" applyBorder="1" applyAlignment="1">
      <alignment horizontal="left" vertical="top" wrapText="1"/>
    </xf>
    <xf numFmtId="4" fontId="30" fillId="0" borderId="34" xfId="0" applyNumberFormat="1" applyFont="1" applyBorder="1" applyAlignment="1">
      <alignment horizontal="right" vertical="top" shrinkToFit="1"/>
    </xf>
    <xf numFmtId="0" fontId="31" fillId="0" borderId="13" xfId="0" applyFont="1" applyBorder="1" applyAlignment="1">
      <alignment horizontal="left" vertical="top" wrapText="1"/>
    </xf>
    <xf numFmtId="1" fontId="41" fillId="0" borderId="7" xfId="0" applyNumberFormat="1" applyFont="1" applyBorder="1" applyAlignment="1">
      <alignment horizontal="center" vertical="center" shrinkToFit="1"/>
    </xf>
    <xf numFmtId="4" fontId="30" fillId="0" borderId="8" xfId="0" applyNumberFormat="1" applyFont="1" applyBorder="1" applyAlignment="1">
      <alignment horizontal="right" vertical="top" shrinkToFit="1"/>
    </xf>
    <xf numFmtId="4" fontId="31" fillId="0" borderId="7" xfId="0" applyNumberFormat="1" applyFont="1" applyBorder="1" applyAlignment="1">
      <alignment horizontal="right" vertical="center" shrinkToFit="1"/>
    </xf>
    <xf numFmtId="4" fontId="31" fillId="0" borderId="7" xfId="0" applyNumberFormat="1" applyFont="1" applyBorder="1" applyAlignment="1">
      <alignment horizontal="right" vertical="top" shrinkToFit="1"/>
    </xf>
    <xf numFmtId="0" fontId="30" fillId="0" borderId="15" xfId="0" applyFont="1" applyBorder="1" applyAlignment="1">
      <alignment horizontal="left" vertical="top"/>
    </xf>
    <xf numFmtId="1" fontId="41" fillId="0" borderId="16" xfId="0" applyNumberFormat="1" applyFont="1" applyBorder="1" applyAlignment="1">
      <alignment horizontal="left" vertical="top" shrinkToFit="1"/>
    </xf>
    <xf numFmtId="0" fontId="31" fillId="0" borderId="16" xfId="0" applyFont="1" applyBorder="1" applyAlignment="1">
      <alignment horizontal="left" vertical="top" wrapText="1"/>
    </xf>
    <xf numFmtId="4" fontId="30" fillId="0" borderId="16" xfId="0" applyNumberFormat="1" applyFont="1" applyBorder="1" applyAlignment="1">
      <alignment horizontal="right" vertical="top" shrinkToFit="1"/>
    </xf>
    <xf numFmtId="4" fontId="30" fillId="0" borderId="16" xfId="0" applyNumberFormat="1" applyFont="1" applyBorder="1" applyAlignment="1">
      <alignment horizontal="right" vertical="center" shrinkToFit="1"/>
    </xf>
    <xf numFmtId="4" fontId="35" fillId="11" borderId="9" xfId="0" applyNumberFormat="1" applyFont="1" applyFill="1" applyBorder="1" applyAlignment="1">
      <alignment horizontal="right" vertical="center" shrinkToFit="1"/>
    </xf>
    <xf numFmtId="4" fontId="35" fillId="5" borderId="7" xfId="0" applyNumberFormat="1" applyFont="1" applyFill="1" applyBorder="1" applyAlignment="1">
      <alignment horizontal="right" vertical="center" shrinkToFit="1"/>
    </xf>
    <xf numFmtId="4" fontId="35" fillId="5" borderId="7" xfId="0" applyNumberFormat="1" applyFont="1" applyFill="1" applyBorder="1" applyAlignment="1">
      <alignment horizontal="right" vertical="top" shrinkToFit="1"/>
    </xf>
    <xf numFmtId="4" fontId="35" fillId="6" borderId="2" xfId="0" applyNumberFormat="1" applyFont="1" applyFill="1" applyBorder="1" applyAlignment="1">
      <alignment horizontal="right" vertical="top" shrinkToFit="1"/>
    </xf>
    <xf numFmtId="4" fontId="35" fillId="6" borderId="2" xfId="0" applyNumberFormat="1" applyFont="1" applyFill="1" applyBorder="1" applyAlignment="1">
      <alignment horizontal="right" vertical="center" shrinkToFit="1"/>
    </xf>
    <xf numFmtId="1" fontId="41" fillId="0" borderId="1" xfId="0" applyNumberFormat="1" applyFont="1" applyBorder="1" applyAlignment="1">
      <alignment horizontal="center" vertical="top" shrinkToFit="1"/>
    </xf>
    <xf numFmtId="0" fontId="31" fillId="0" borderId="2" xfId="0" applyFont="1" applyBorder="1" applyAlignment="1">
      <alignment horizontal="left" vertical="top" wrapText="1"/>
    </xf>
    <xf numFmtId="1" fontId="35" fillId="0" borderId="1" xfId="0" applyNumberFormat="1" applyFont="1" applyBorder="1" applyAlignment="1">
      <alignment horizontal="center" vertical="top" shrinkToFit="1"/>
    </xf>
    <xf numFmtId="0" fontId="32" fillId="0" borderId="2" xfId="0" applyFont="1" applyBorder="1" applyAlignment="1">
      <alignment horizontal="left" vertical="top" wrapText="1"/>
    </xf>
    <xf numFmtId="4" fontId="35" fillId="0" borderId="2" xfId="0" applyNumberFormat="1" applyFont="1" applyBorder="1" applyAlignment="1">
      <alignment horizontal="right" vertical="top" shrinkToFit="1"/>
    </xf>
    <xf numFmtId="4" fontId="31" fillId="0" borderId="1" xfId="0" applyNumberFormat="1" applyFont="1" applyBorder="1" applyAlignment="1">
      <alignment horizontal="right" vertical="center" shrinkToFit="1"/>
    </xf>
    <xf numFmtId="4" fontId="31" fillId="0" borderId="1" xfId="0" applyNumberFormat="1" applyFont="1" applyBorder="1" applyAlignment="1">
      <alignment horizontal="right" vertical="top" shrinkToFit="1"/>
    </xf>
    <xf numFmtId="4" fontId="35" fillId="0" borderId="7" xfId="0" applyNumberFormat="1" applyFont="1" applyBorder="1" applyAlignment="1">
      <alignment horizontal="right" vertical="top" shrinkToFit="1"/>
    </xf>
    <xf numFmtId="4" fontId="35" fillId="0" borderId="7" xfId="0" applyNumberFormat="1" applyFont="1" applyBorder="1" applyAlignment="1">
      <alignment horizontal="right" vertical="center" shrinkToFit="1"/>
    </xf>
    <xf numFmtId="1" fontId="30" fillId="0" borderId="1" xfId="0" applyNumberFormat="1" applyFont="1" applyBorder="1" applyAlignment="1">
      <alignment horizontal="center" vertical="top" shrinkToFit="1"/>
    </xf>
    <xf numFmtId="4" fontId="35" fillId="5" borderId="4" xfId="0" applyNumberFormat="1" applyFont="1" applyFill="1" applyBorder="1" applyAlignment="1">
      <alignment horizontal="right" vertical="top" shrinkToFit="1"/>
    </xf>
    <xf numFmtId="4" fontId="30" fillId="7" borderId="1" xfId="0" applyNumberFormat="1" applyFont="1" applyFill="1" applyBorder="1" applyAlignment="1">
      <alignment horizontal="right" vertical="top" shrinkToFit="1"/>
    </xf>
    <xf numFmtId="1" fontId="34" fillId="0" borderId="12" xfId="0" applyNumberFormat="1" applyFont="1" applyBorder="1" applyAlignment="1">
      <alignment horizontal="center" vertical="top" shrinkToFit="1"/>
    </xf>
    <xf numFmtId="0" fontId="30" fillId="0" borderId="12" xfId="0" applyFont="1" applyBorder="1" applyAlignment="1">
      <alignment horizontal="left" vertical="top" wrapText="1"/>
    </xf>
    <xf numFmtId="4" fontId="30" fillId="0" borderId="3" xfId="0" applyNumberFormat="1" applyFont="1" applyBorder="1" applyAlignment="1">
      <alignment horizontal="right" vertical="top" shrinkToFit="1"/>
    </xf>
    <xf numFmtId="4" fontId="30" fillId="0" borderId="2" xfId="0" applyNumberFormat="1" applyFont="1" applyBorder="1" applyAlignment="1">
      <alignment horizontal="right" vertical="center" shrinkToFit="1"/>
    </xf>
    <xf numFmtId="0" fontId="32" fillId="0" borderId="12" xfId="0" applyFont="1" applyBorder="1" applyAlignment="1">
      <alignment horizontal="left" vertical="top" wrapText="1"/>
    </xf>
    <xf numFmtId="1" fontId="34" fillId="0" borderId="13" xfId="0" applyNumberFormat="1" applyFont="1" applyBorder="1" applyAlignment="1">
      <alignment horizontal="center" vertical="top" shrinkToFit="1"/>
    </xf>
    <xf numFmtId="4" fontId="35" fillId="0" borderId="3" xfId="0" applyNumberFormat="1" applyFont="1" applyBorder="1" applyAlignment="1">
      <alignment horizontal="right" vertical="top" shrinkToFit="1"/>
    </xf>
    <xf numFmtId="1" fontId="35" fillId="14" borderId="1" xfId="0" applyNumberFormat="1" applyFont="1" applyFill="1" applyBorder="1" applyAlignment="1">
      <alignment horizontal="right" vertical="center" shrinkToFit="1"/>
    </xf>
    <xf numFmtId="1" fontId="34" fillId="0" borderId="8" xfId="0" applyNumberFormat="1" applyFont="1" applyBorder="1" applyAlignment="1">
      <alignment horizontal="center" vertical="top" shrinkToFit="1"/>
    </xf>
    <xf numFmtId="4" fontId="35" fillId="0" borderId="2" xfId="0" applyNumberFormat="1" applyFont="1" applyBorder="1" applyAlignment="1">
      <alignment horizontal="right" vertical="center" shrinkToFit="1"/>
    </xf>
    <xf numFmtId="1" fontId="41" fillId="0" borderId="15" xfId="0" applyNumberFormat="1" applyFont="1" applyBorder="1" applyAlignment="1">
      <alignment horizontal="center" vertical="top" shrinkToFit="1"/>
    </xf>
    <xf numFmtId="4" fontId="30" fillId="0" borderId="8" xfId="0" applyNumberFormat="1" applyFont="1" applyBorder="1" applyAlignment="1">
      <alignment horizontal="right" vertical="center" shrinkToFit="1"/>
    </xf>
    <xf numFmtId="4" fontId="35" fillId="0" borderId="12" xfId="0" applyNumberFormat="1" applyFont="1" applyBorder="1" applyAlignment="1">
      <alignment horizontal="right" vertical="top" shrinkToFit="1"/>
    </xf>
    <xf numFmtId="1" fontId="34" fillId="14" borderId="4" xfId="0" applyNumberFormat="1" applyFont="1" applyFill="1" applyBorder="1" applyAlignment="1">
      <alignment horizontal="right" vertical="center" shrinkToFit="1"/>
    </xf>
    <xf numFmtId="1" fontId="34" fillId="0" borderId="2" xfId="0" applyNumberFormat="1" applyFont="1" applyBorder="1" applyAlignment="1">
      <alignment horizontal="center" vertical="top" shrinkToFit="1"/>
    </xf>
    <xf numFmtId="1" fontId="41" fillId="0" borderId="8" xfId="0" applyNumberFormat="1" applyFont="1" applyBorder="1" applyAlignment="1">
      <alignment horizontal="center" vertical="top" shrinkToFit="1"/>
    </xf>
    <xf numFmtId="4" fontId="30" fillId="0" borderId="13" xfId="0" applyNumberFormat="1" applyFont="1" applyBorder="1" applyAlignment="1">
      <alignment horizontal="right" vertical="center" shrinkToFit="1"/>
    </xf>
    <xf numFmtId="4" fontId="30" fillId="0" borderId="13" xfId="0" applyNumberFormat="1" applyFont="1" applyBorder="1" applyAlignment="1">
      <alignment horizontal="right" vertical="top" shrinkToFit="1"/>
    </xf>
    <xf numFmtId="4" fontId="35" fillId="0" borderId="2" xfId="0" applyNumberFormat="1" applyFont="1" applyBorder="1" applyAlignment="1">
      <alignment horizontal="right" vertical="center"/>
    </xf>
    <xf numFmtId="0" fontId="30" fillId="0" borderId="32" xfId="0" applyFont="1" applyBorder="1" applyAlignment="1">
      <alignment horizontal="left" vertical="top"/>
    </xf>
    <xf numFmtId="1" fontId="34" fillId="0" borderId="17" xfId="0" applyNumberFormat="1" applyFont="1" applyBorder="1" applyAlignment="1">
      <alignment horizontal="center" vertical="top" shrinkToFit="1"/>
    </xf>
    <xf numFmtId="4" fontId="32" fillId="0" borderId="31" xfId="0" applyNumberFormat="1" applyFont="1" applyBorder="1" applyAlignment="1" applyProtection="1">
      <alignment vertical="center"/>
      <protection locked="0"/>
    </xf>
    <xf numFmtId="4" fontId="32" fillId="0" borderId="31" xfId="0" applyNumberFormat="1" applyFont="1" applyBorder="1" applyAlignment="1" applyProtection="1">
      <alignment horizontal="right" vertical="center"/>
      <protection locked="0"/>
    </xf>
    <xf numFmtId="4" fontId="30" fillId="0" borderId="12" xfId="0" applyNumberFormat="1" applyFont="1" applyBorder="1" applyAlignment="1">
      <alignment horizontal="right" vertical="top" shrinkToFit="1"/>
    </xf>
    <xf numFmtId="4" fontId="30" fillId="0" borderId="12" xfId="0" applyNumberFormat="1" applyFont="1" applyBorder="1" applyAlignment="1">
      <alignment horizontal="right" vertical="center" shrinkToFit="1"/>
    </xf>
    <xf numFmtId="4" fontId="35" fillId="3" borderId="9" xfId="0" applyNumberFormat="1" applyFont="1" applyFill="1" applyBorder="1" applyAlignment="1">
      <alignment horizontal="right" vertical="center" shrinkToFit="1"/>
    </xf>
    <xf numFmtId="2" fontId="35" fillId="6" borderId="2" xfId="1" applyNumberFormat="1" applyFont="1" applyFill="1" applyBorder="1" applyAlignment="1">
      <alignment vertical="top" shrinkToFit="1"/>
    </xf>
    <xf numFmtId="2" fontId="35" fillId="6" borderId="2" xfId="0" applyNumberFormat="1" applyFont="1" applyFill="1" applyBorder="1" applyAlignment="1">
      <alignment horizontal="right" vertical="top" shrinkToFit="1"/>
    </xf>
    <xf numFmtId="1" fontId="41" fillId="0" borderId="1" xfId="0" applyNumberFormat="1" applyFont="1" applyBorder="1" applyAlignment="1">
      <alignment horizontal="center" vertical="center" shrinkToFit="1"/>
    </xf>
    <xf numFmtId="4" fontId="31" fillId="7" borderId="1" xfId="0" applyNumberFormat="1" applyFont="1" applyFill="1" applyBorder="1" applyAlignment="1">
      <alignment horizontal="right" vertical="center" shrinkToFit="1"/>
    </xf>
    <xf numFmtId="2" fontId="30" fillId="0" borderId="1" xfId="0" applyNumberFormat="1" applyFont="1" applyBorder="1" applyAlignment="1">
      <alignment horizontal="right" vertical="top" shrinkToFit="1"/>
    </xf>
    <xf numFmtId="1" fontId="41" fillId="0" borderId="30" xfId="0" applyNumberFormat="1" applyFont="1" applyBorder="1" applyAlignment="1">
      <alignment horizontal="center" vertical="center" shrinkToFit="1"/>
    </xf>
    <xf numFmtId="0" fontId="31" fillId="0" borderId="27" xfId="0" applyFont="1" applyBorder="1" applyAlignment="1">
      <alignment horizontal="left" vertical="top" wrapText="1"/>
    </xf>
    <xf numFmtId="4" fontId="30" fillId="7" borderId="1" xfId="0" applyNumberFormat="1" applyFont="1" applyFill="1" applyBorder="1" applyAlignment="1">
      <alignment horizontal="right" vertical="center" shrinkToFit="1"/>
    </xf>
    <xf numFmtId="0" fontId="31" fillId="0" borderId="35" xfId="0" applyFont="1" applyBorder="1" applyAlignment="1">
      <alignment horizontal="left" vertical="top" wrapText="1"/>
    </xf>
    <xf numFmtId="0" fontId="31" fillId="0" borderId="30" xfId="0" applyFont="1" applyBorder="1" applyAlignment="1">
      <alignment horizontal="left" vertical="top" wrapText="1"/>
    </xf>
    <xf numFmtId="0" fontId="32" fillId="7" borderId="0" xfId="0" applyFont="1" applyFill="1" applyAlignment="1">
      <alignment horizontal="left" vertical="center" wrapText="1"/>
    </xf>
    <xf numFmtId="1" fontId="35" fillId="0" borderId="2" xfId="0" applyNumberFormat="1" applyFont="1" applyBorder="1" applyAlignment="1">
      <alignment horizontal="center" vertical="center" shrinkToFit="1"/>
    </xf>
    <xf numFmtId="1" fontId="30" fillId="0" borderId="2" xfId="0" applyNumberFormat="1" applyFont="1" applyBorder="1" applyAlignment="1">
      <alignment horizontal="center" vertical="center" shrinkToFit="1"/>
    </xf>
    <xf numFmtId="4" fontId="35" fillId="4" borderId="7" xfId="0" applyNumberFormat="1" applyFont="1" applyFill="1" applyBorder="1" applyAlignment="1">
      <alignment horizontal="right" vertical="top" shrinkToFit="1"/>
    </xf>
    <xf numFmtId="4" fontId="35" fillId="4" borderId="7" xfId="0" applyNumberFormat="1" applyFont="1" applyFill="1" applyBorder="1" applyAlignment="1">
      <alignment horizontal="right" vertical="center" shrinkToFit="1"/>
    </xf>
    <xf numFmtId="1" fontId="35" fillId="0" borderId="9" xfId="0" applyNumberFormat="1" applyFont="1" applyBorder="1" applyAlignment="1">
      <alignment horizontal="center" vertical="top" shrinkToFit="1"/>
    </xf>
    <xf numFmtId="0" fontId="32" fillId="0" borderId="13" xfId="0" applyFont="1" applyBorder="1" applyAlignment="1">
      <alignment horizontal="left" vertical="top" wrapText="1"/>
    </xf>
    <xf numFmtId="1" fontId="41" fillId="0" borderId="9" xfId="0" applyNumberFormat="1" applyFont="1" applyBorder="1" applyAlignment="1">
      <alignment horizontal="center" vertical="top" shrinkToFit="1"/>
    </xf>
    <xf numFmtId="1" fontId="41" fillId="0" borderId="12" xfId="0" applyNumberFormat="1" applyFont="1" applyBorder="1" applyAlignment="1">
      <alignment horizontal="center" vertical="center" shrinkToFit="1"/>
    </xf>
    <xf numFmtId="4" fontId="35" fillId="6" borderId="8" xfId="0" applyNumberFormat="1" applyFont="1" applyFill="1" applyBorder="1" applyAlignment="1">
      <alignment horizontal="right" vertical="top" shrinkToFit="1"/>
    </xf>
    <xf numFmtId="4" fontId="35" fillId="6" borderId="7" xfId="0" applyNumberFormat="1" applyFont="1" applyFill="1" applyBorder="1" applyAlignment="1">
      <alignment horizontal="right" vertical="center" shrinkToFit="1"/>
    </xf>
    <xf numFmtId="4" fontId="35" fillId="6" borderId="7" xfId="0" applyNumberFormat="1" applyFont="1" applyFill="1" applyBorder="1" applyAlignment="1">
      <alignment horizontal="right" vertical="top" shrinkToFit="1"/>
    </xf>
    <xf numFmtId="0" fontId="30" fillId="7" borderId="0" xfId="0" applyFont="1" applyFill="1" applyAlignment="1">
      <alignment horizontal="left" vertical="top"/>
    </xf>
    <xf numFmtId="4" fontId="35" fillId="7" borderId="7" xfId="0" applyNumberFormat="1" applyFont="1" applyFill="1" applyBorder="1" applyAlignment="1">
      <alignment horizontal="right" vertical="top" shrinkToFit="1"/>
    </xf>
    <xf numFmtId="4" fontId="35" fillId="7" borderId="7" xfId="0" applyNumberFormat="1" applyFont="1" applyFill="1" applyBorder="1" applyAlignment="1">
      <alignment horizontal="right" vertical="center" shrinkToFit="1"/>
    </xf>
    <xf numFmtId="4" fontId="35" fillId="7" borderId="12" xfId="0" applyNumberFormat="1" applyFont="1" applyFill="1" applyBorder="1" applyAlignment="1">
      <alignment horizontal="right" vertical="top" shrinkToFit="1"/>
    </xf>
    <xf numFmtId="4" fontId="35" fillId="7" borderId="12" xfId="0" applyNumberFormat="1" applyFont="1" applyFill="1" applyBorder="1" applyAlignment="1">
      <alignment horizontal="right" vertical="center" shrinkToFit="1"/>
    </xf>
    <xf numFmtId="4" fontId="30" fillId="7" borderId="12" xfId="0" applyNumberFormat="1" applyFont="1" applyFill="1" applyBorder="1" applyAlignment="1">
      <alignment horizontal="right" vertical="top" shrinkToFit="1"/>
    </xf>
    <xf numFmtId="4" fontId="30" fillId="7" borderId="12" xfId="0" applyNumberFormat="1" applyFont="1" applyFill="1" applyBorder="1" applyAlignment="1">
      <alignment horizontal="right" vertical="center" shrinkToFit="1"/>
    </xf>
    <xf numFmtId="4" fontId="32" fillId="0" borderId="21" xfId="0" applyNumberFormat="1" applyFont="1" applyBorder="1" applyAlignment="1" applyProtection="1">
      <alignment vertical="center"/>
      <protection locked="0"/>
    </xf>
    <xf numFmtId="4" fontId="32" fillId="0" borderId="21" xfId="0" applyNumberFormat="1" applyFont="1" applyBorder="1" applyAlignment="1" applyProtection="1">
      <alignment horizontal="right" vertical="center"/>
      <protection locked="0"/>
    </xf>
    <xf numFmtId="4" fontId="30" fillId="7" borderId="2" xfId="0" applyNumberFormat="1" applyFont="1" applyFill="1" applyBorder="1" applyAlignment="1">
      <alignment horizontal="right" vertical="top" shrinkToFit="1"/>
    </xf>
    <xf numFmtId="4" fontId="35" fillId="10" borderId="2" xfId="0" applyNumberFormat="1" applyFont="1" applyFill="1" applyBorder="1" applyAlignment="1">
      <alignment horizontal="right" vertical="center" shrinkToFit="1"/>
    </xf>
    <xf numFmtId="2" fontId="30" fillId="0" borderId="2" xfId="0" applyNumberFormat="1" applyFont="1" applyBorder="1" applyAlignment="1">
      <alignment horizontal="right" vertical="top" shrinkToFit="1"/>
    </xf>
    <xf numFmtId="1" fontId="35" fillId="0" borderId="2" xfId="0" applyNumberFormat="1" applyFont="1" applyBorder="1" applyAlignment="1">
      <alignment horizontal="center" vertical="top" shrinkToFit="1"/>
    </xf>
    <xf numFmtId="2" fontId="35" fillId="7" borderId="2" xfId="0" applyNumberFormat="1" applyFont="1" applyFill="1" applyBorder="1" applyAlignment="1">
      <alignment horizontal="right" vertical="center" shrinkToFit="1"/>
    </xf>
    <xf numFmtId="2" fontId="35" fillId="0" borderId="2" xfId="0" applyNumberFormat="1" applyFont="1" applyBorder="1" applyAlignment="1">
      <alignment horizontal="right" vertical="top" shrinkToFit="1"/>
    </xf>
    <xf numFmtId="1" fontId="35" fillId="0" borderId="8" xfId="0" applyNumberFormat="1" applyFont="1" applyBorder="1" applyAlignment="1">
      <alignment horizontal="center" vertical="top" shrinkToFit="1"/>
    </xf>
    <xf numFmtId="4" fontId="32" fillId="7" borderId="10" xfId="0" applyNumberFormat="1" applyFont="1" applyFill="1" applyBorder="1" applyAlignment="1" applyProtection="1">
      <alignment horizontal="right" vertical="center"/>
      <protection locked="0"/>
    </xf>
    <xf numFmtId="0" fontId="31" fillId="0" borderId="3" xfId="0" applyFont="1" applyBorder="1" applyAlignment="1">
      <alignment horizontal="left" vertical="top" wrapText="1"/>
    </xf>
    <xf numFmtId="43" fontId="35" fillId="0" borderId="3" xfId="1" applyFont="1" applyFill="1" applyBorder="1" applyAlignment="1">
      <alignment horizontal="right" vertical="top" shrinkToFit="1"/>
    </xf>
    <xf numFmtId="4" fontId="35" fillId="0" borderId="2" xfId="1" applyNumberFormat="1" applyFont="1" applyFill="1" applyBorder="1" applyAlignment="1">
      <alignment horizontal="right" vertical="center" shrinkToFit="1"/>
    </xf>
    <xf numFmtId="165" fontId="35" fillId="0" borderId="2" xfId="1" applyNumberFormat="1" applyFont="1" applyFill="1" applyBorder="1" applyAlignment="1">
      <alignment horizontal="right" vertical="top" shrinkToFit="1"/>
    </xf>
    <xf numFmtId="2" fontId="30" fillId="0" borderId="1" xfId="0" applyNumberFormat="1" applyFont="1" applyBorder="1" applyAlignment="1">
      <alignment horizontal="right" vertical="center" shrinkToFit="1"/>
    </xf>
    <xf numFmtId="4" fontId="31" fillId="0" borderId="10" xfId="0" applyNumberFormat="1" applyFont="1" applyBorder="1" applyAlignment="1" applyProtection="1">
      <alignment vertical="center"/>
      <protection locked="0"/>
    </xf>
    <xf numFmtId="4" fontId="35" fillId="7" borderId="2" xfId="0" applyNumberFormat="1" applyFont="1" applyFill="1" applyBorder="1" applyAlignment="1">
      <alignment horizontal="right" vertical="top" shrinkToFit="1"/>
    </xf>
    <xf numFmtId="4" fontId="35" fillId="7" borderId="2" xfId="0" applyNumberFormat="1" applyFont="1" applyFill="1" applyBorder="1" applyAlignment="1">
      <alignment horizontal="right" vertical="center" shrinkToFit="1"/>
    </xf>
    <xf numFmtId="2" fontId="35" fillId="7" borderId="2" xfId="0" applyNumberFormat="1" applyFont="1" applyFill="1" applyBorder="1" applyAlignment="1">
      <alignment horizontal="right" vertical="top" shrinkToFit="1"/>
    </xf>
    <xf numFmtId="1" fontId="41" fillId="0" borderId="20" xfId="0" applyNumberFormat="1" applyFont="1" applyBorder="1" applyAlignment="1">
      <alignment horizontal="center" vertical="top" shrinkToFit="1"/>
    </xf>
    <xf numFmtId="0" fontId="31" fillId="0" borderId="20" xfId="0" applyFont="1" applyBorder="1" applyAlignment="1">
      <alignment horizontal="left" vertical="top" wrapText="1"/>
    </xf>
    <xf numFmtId="1" fontId="35" fillId="0" borderId="12" xfId="0" applyNumberFormat="1" applyFont="1" applyBorder="1" applyAlignment="1">
      <alignment horizontal="center" vertical="top" shrinkToFit="1"/>
    </xf>
    <xf numFmtId="0" fontId="32" fillId="0" borderId="26" xfId="0" applyFont="1" applyBorder="1" applyAlignment="1">
      <alignment horizontal="left" vertical="top" wrapText="1"/>
    </xf>
    <xf numFmtId="0" fontId="31" fillId="0" borderId="26" xfId="0" applyFont="1" applyBorder="1" applyAlignment="1">
      <alignment horizontal="left" vertical="top" wrapText="1"/>
    </xf>
    <xf numFmtId="4" fontId="30" fillId="0" borderId="7" xfId="0" applyNumberFormat="1" applyFont="1" applyBorder="1" applyAlignment="1">
      <alignment horizontal="right" vertical="top" shrinkToFit="1"/>
    </xf>
    <xf numFmtId="0" fontId="30" fillId="0" borderId="24" xfId="0" applyFont="1" applyBorder="1" applyAlignment="1">
      <alignment horizontal="left" vertical="top"/>
    </xf>
    <xf numFmtId="4" fontId="30" fillId="0" borderId="7" xfId="0" applyNumberFormat="1" applyFont="1" applyBorder="1" applyAlignment="1">
      <alignment horizontal="right" vertical="center" shrinkToFit="1"/>
    </xf>
    <xf numFmtId="1" fontId="35" fillId="0" borderId="12" xfId="0" applyNumberFormat="1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/>
    </xf>
    <xf numFmtId="4" fontId="31" fillId="0" borderId="10" xfId="0" applyNumberFormat="1" applyFont="1" applyBorder="1" applyAlignment="1" applyProtection="1">
      <alignment horizontal="right" vertical="center"/>
      <protection locked="0"/>
    </xf>
    <xf numFmtId="4" fontId="35" fillId="0" borderId="2" xfId="0" applyNumberFormat="1" applyFont="1" applyBorder="1" applyAlignment="1">
      <alignment horizontal="right" vertical="center" wrapText="1"/>
    </xf>
    <xf numFmtId="4" fontId="32" fillId="0" borderId="2" xfId="0" applyNumberFormat="1" applyFont="1" applyBorder="1" applyAlignment="1">
      <alignment horizontal="right" vertical="center" wrapText="1"/>
    </xf>
    <xf numFmtId="4" fontId="30" fillId="7" borderId="7" xfId="0" applyNumberFormat="1" applyFont="1" applyFill="1" applyBorder="1" applyAlignment="1">
      <alignment horizontal="right" vertical="center" shrinkToFit="1"/>
    </xf>
    <xf numFmtId="4" fontId="32" fillId="0" borderId="1" xfId="0" applyNumberFormat="1" applyFont="1" applyBorder="1" applyAlignment="1">
      <alignment horizontal="right" vertical="center" shrinkToFit="1"/>
    </xf>
    <xf numFmtId="4" fontId="35" fillId="0" borderId="8" xfId="0" applyNumberFormat="1" applyFont="1" applyBorder="1" applyAlignment="1">
      <alignment horizontal="right" vertical="top" shrinkToFit="1"/>
    </xf>
    <xf numFmtId="4" fontId="31" fillId="7" borderId="7" xfId="0" applyNumberFormat="1" applyFont="1" applyFill="1" applyBorder="1" applyAlignment="1">
      <alignment horizontal="right" vertical="center" shrinkToFit="1"/>
    </xf>
    <xf numFmtId="4" fontId="32" fillId="4" borderId="7" xfId="0" applyNumberFormat="1" applyFont="1" applyFill="1" applyBorder="1" applyAlignment="1">
      <alignment horizontal="right" vertical="center" shrinkToFit="1"/>
    </xf>
    <xf numFmtId="4" fontId="32" fillId="4" borderId="7" xfId="0" applyNumberFormat="1" applyFont="1" applyFill="1" applyBorder="1" applyAlignment="1">
      <alignment horizontal="right" vertical="top" shrinkToFit="1"/>
    </xf>
    <xf numFmtId="1" fontId="41" fillId="0" borderId="2" xfId="0" applyNumberFormat="1" applyFont="1" applyBorder="1" applyAlignment="1">
      <alignment horizontal="center" vertical="top" shrinkToFit="1"/>
    </xf>
    <xf numFmtId="4" fontId="31" fillId="7" borderId="12" xfId="0" applyNumberFormat="1" applyFont="1" applyFill="1" applyBorder="1" applyAlignment="1">
      <alignment horizontal="right" vertical="center" shrinkToFit="1"/>
    </xf>
    <xf numFmtId="1" fontId="34" fillId="0" borderId="7" xfId="0" applyNumberFormat="1" applyFont="1" applyBorder="1" applyAlignment="1">
      <alignment horizontal="center" vertical="center" shrinkToFit="1"/>
    </xf>
    <xf numFmtId="1" fontId="41" fillId="0" borderId="2" xfId="0" applyNumberFormat="1" applyFont="1" applyBorder="1" applyAlignment="1">
      <alignment horizontal="center" vertical="center" shrinkToFit="1"/>
    </xf>
    <xf numFmtId="0" fontId="38" fillId="7" borderId="0" xfId="0" applyFont="1" applyFill="1" applyAlignment="1">
      <alignment horizontal="left" vertical="top" wrapText="1"/>
    </xf>
    <xf numFmtId="4" fontId="32" fillId="7" borderId="12" xfId="0" applyNumberFormat="1" applyFont="1" applyFill="1" applyBorder="1" applyAlignment="1">
      <alignment horizontal="right" vertical="center" shrinkToFit="1"/>
    </xf>
    <xf numFmtId="4" fontId="35" fillId="0" borderId="9" xfId="0" applyNumberFormat="1" applyFont="1" applyBorder="1" applyAlignment="1">
      <alignment horizontal="right" vertical="top" shrinkToFit="1"/>
    </xf>
    <xf numFmtId="4" fontId="32" fillId="0" borderId="9" xfId="0" applyNumberFormat="1" applyFont="1" applyBorder="1" applyAlignment="1">
      <alignment horizontal="right" vertical="center" shrinkToFit="1"/>
    </xf>
    <xf numFmtId="1" fontId="34" fillId="7" borderId="1" xfId="0" applyNumberFormat="1" applyFont="1" applyFill="1" applyBorder="1" applyAlignment="1">
      <alignment horizontal="center" vertical="center" shrinkToFit="1"/>
    </xf>
    <xf numFmtId="0" fontId="30" fillId="7" borderId="2" xfId="0" applyFont="1" applyFill="1" applyBorder="1" applyAlignment="1">
      <alignment horizontal="left" vertical="top" wrapText="1"/>
    </xf>
    <xf numFmtId="1" fontId="41" fillId="0" borderId="0" xfId="0" applyNumberFormat="1" applyFont="1" applyAlignment="1">
      <alignment horizontal="center" vertical="center" shrinkToFit="1"/>
    </xf>
    <xf numFmtId="0" fontId="31" fillId="0" borderId="0" xfId="0" applyFont="1" applyAlignment="1">
      <alignment horizontal="left" vertical="top" wrapText="1"/>
    </xf>
    <xf numFmtId="4" fontId="41" fillId="0" borderId="0" xfId="0" applyNumberFormat="1" applyFont="1" applyAlignment="1">
      <alignment horizontal="right" vertical="top" shrinkToFit="1"/>
    </xf>
    <xf numFmtId="4" fontId="30" fillId="0" borderId="0" xfId="0" applyNumberFormat="1" applyFont="1" applyAlignment="1">
      <alignment horizontal="right" vertical="center" shrinkToFit="1"/>
    </xf>
    <xf numFmtId="1" fontId="41" fillId="7" borderId="0" xfId="0" applyNumberFormat="1" applyFont="1" applyFill="1" applyAlignment="1">
      <alignment horizontal="right" vertical="top" shrinkToFit="1"/>
    </xf>
    <xf numFmtId="0" fontId="35" fillId="0" borderId="0" xfId="0" applyFont="1" applyAlignment="1">
      <alignment horizontal="center" vertical="top" wrapText="1"/>
    </xf>
    <xf numFmtId="0" fontId="40" fillId="0" borderId="0" xfId="0" applyFont="1" applyAlignment="1">
      <alignment horizontal="left" vertical="top"/>
    </xf>
    <xf numFmtId="0" fontId="31" fillId="0" borderId="0" xfId="0" applyFont="1" applyAlignment="1">
      <alignment vertical="top" wrapText="1"/>
    </xf>
    <xf numFmtId="0" fontId="45" fillId="0" borderId="0" xfId="0" applyFont="1" applyAlignment="1">
      <alignment horizontal="left" vertical="top"/>
    </xf>
    <xf numFmtId="0" fontId="45" fillId="0" borderId="0" xfId="0" applyFont="1" applyAlignment="1">
      <alignment horizontal="left" vertical="top" indent="12"/>
    </xf>
    <xf numFmtId="0" fontId="4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left" wrapText="1"/>
    </xf>
    <xf numFmtId="164" fontId="49" fillId="0" borderId="1" xfId="0" applyNumberFormat="1" applyFont="1" applyBorder="1" applyAlignment="1">
      <alignment horizontal="center" vertical="top" shrinkToFit="1"/>
    </xf>
    <xf numFmtId="1" fontId="49" fillId="3" borderId="1" xfId="0" applyNumberFormat="1" applyFont="1" applyFill="1" applyBorder="1" applyAlignment="1">
      <alignment horizontal="left" vertical="top" shrinkToFit="1"/>
    </xf>
    <xf numFmtId="4" fontId="49" fillId="3" borderId="1" xfId="0" applyNumberFormat="1" applyFont="1" applyFill="1" applyBorder="1" applyAlignment="1">
      <alignment horizontal="right" vertical="top" shrinkToFit="1"/>
    </xf>
    <xf numFmtId="1" fontId="49" fillId="3" borderId="1" xfId="0" applyNumberFormat="1" applyFont="1" applyFill="1" applyBorder="1" applyAlignment="1">
      <alignment horizontal="right" vertical="top" shrinkToFit="1"/>
    </xf>
    <xf numFmtId="1" fontId="49" fillId="0" borderId="1" xfId="0" applyNumberFormat="1" applyFont="1" applyBorder="1" applyAlignment="1">
      <alignment horizontal="left" vertical="top" shrinkToFit="1"/>
    </xf>
    <xf numFmtId="4" fontId="49" fillId="0" borderId="1" xfId="0" applyNumberFormat="1" applyFont="1" applyBorder="1" applyAlignment="1">
      <alignment horizontal="right" vertical="top" shrinkToFit="1"/>
    </xf>
    <xf numFmtId="1" fontId="49" fillId="7" borderId="1" xfId="0" applyNumberFormat="1" applyFont="1" applyFill="1" applyBorder="1" applyAlignment="1">
      <alignment horizontal="right" vertical="top" shrinkToFit="1"/>
    </xf>
    <xf numFmtId="1" fontId="45" fillId="0" borderId="1" xfId="0" applyNumberFormat="1" applyFont="1" applyBorder="1" applyAlignment="1">
      <alignment horizontal="left" vertical="top" shrinkToFit="1"/>
    </xf>
    <xf numFmtId="4" fontId="45" fillId="0" borderId="1" xfId="0" applyNumberFormat="1" applyFont="1" applyBorder="1" applyAlignment="1">
      <alignment horizontal="right" vertical="top" shrinkToFit="1"/>
    </xf>
    <xf numFmtId="4" fontId="6" fillId="0" borderId="1" xfId="0" applyNumberFormat="1" applyFont="1" applyBorder="1" applyAlignment="1">
      <alignment horizontal="right" vertical="top" shrinkToFit="1"/>
    </xf>
    <xf numFmtId="1" fontId="45" fillId="0" borderId="7" xfId="0" applyNumberFormat="1" applyFont="1" applyBorder="1" applyAlignment="1">
      <alignment horizontal="left" vertical="top" shrinkToFit="1"/>
    </xf>
    <xf numFmtId="4" fontId="45" fillId="0" borderId="7" xfId="0" applyNumberFormat="1" applyFont="1" applyBorder="1" applyAlignment="1">
      <alignment horizontal="right" vertical="top" shrinkToFit="1"/>
    </xf>
    <xf numFmtId="4" fontId="6" fillId="0" borderId="7" xfId="0" applyNumberFormat="1" applyFont="1" applyBorder="1" applyAlignment="1">
      <alignment horizontal="right" vertical="top" shrinkToFit="1"/>
    </xf>
    <xf numFmtId="1" fontId="49" fillId="7" borderId="7" xfId="0" applyNumberFormat="1" applyFont="1" applyFill="1" applyBorder="1" applyAlignment="1">
      <alignment horizontal="right" vertical="top" shrinkToFit="1"/>
    </xf>
    <xf numFmtId="1" fontId="49" fillId="0" borderId="12" xfId="0" applyNumberFormat="1" applyFont="1" applyBorder="1" applyAlignment="1">
      <alignment horizontal="left" vertical="top" shrinkToFit="1"/>
    </xf>
    <xf numFmtId="4" fontId="49" fillId="0" borderId="12" xfId="0" applyNumberFormat="1" applyFont="1" applyBorder="1" applyAlignment="1">
      <alignment horizontal="right" vertical="top" shrinkToFit="1"/>
    </xf>
    <xf numFmtId="1" fontId="49" fillId="7" borderId="12" xfId="0" applyNumberFormat="1" applyFont="1" applyFill="1" applyBorder="1" applyAlignment="1">
      <alignment horizontal="right" vertical="top" shrinkToFit="1"/>
    </xf>
    <xf numFmtId="1" fontId="45" fillId="0" borderId="12" xfId="0" applyNumberFormat="1" applyFont="1" applyBorder="1" applyAlignment="1">
      <alignment horizontal="left" vertical="top" shrinkToFit="1"/>
    </xf>
    <xf numFmtId="4" fontId="45" fillId="0" borderId="12" xfId="0" applyNumberFormat="1" applyFont="1" applyBorder="1" applyAlignment="1">
      <alignment horizontal="right" vertical="top" shrinkToFit="1"/>
    </xf>
    <xf numFmtId="4" fontId="6" fillId="0" borderId="12" xfId="0" applyNumberFormat="1" applyFont="1" applyBorder="1" applyAlignment="1">
      <alignment horizontal="right" vertical="top" shrinkToFit="1"/>
    </xf>
    <xf numFmtId="2" fontId="45" fillId="0" borderId="1" xfId="0" applyNumberFormat="1" applyFont="1" applyBorder="1" applyAlignment="1">
      <alignment horizontal="right" vertical="top" shrinkToFit="1"/>
    </xf>
    <xf numFmtId="1" fontId="49" fillId="7" borderId="1" xfId="0" applyNumberFormat="1" applyFont="1" applyFill="1" applyBorder="1" applyAlignment="1">
      <alignment horizontal="left" vertical="top" shrinkToFit="1"/>
    </xf>
    <xf numFmtId="4" fontId="49" fillId="7" borderId="1" xfId="0" applyNumberFormat="1" applyFont="1" applyFill="1" applyBorder="1" applyAlignment="1">
      <alignment horizontal="right" vertical="top" shrinkToFit="1"/>
    </xf>
    <xf numFmtId="1" fontId="45" fillId="7" borderId="1" xfId="0" applyNumberFormat="1" applyFont="1" applyFill="1" applyBorder="1" applyAlignment="1">
      <alignment horizontal="left" vertical="top" shrinkToFit="1"/>
    </xf>
    <xf numFmtId="4" fontId="45" fillId="7" borderId="1" xfId="0" applyNumberFormat="1" applyFont="1" applyFill="1" applyBorder="1" applyAlignment="1">
      <alignment horizontal="right" vertical="top" shrinkToFit="1"/>
    </xf>
    <xf numFmtId="1" fontId="49" fillId="3" borderId="7" xfId="0" applyNumberFormat="1" applyFont="1" applyFill="1" applyBorder="1" applyAlignment="1">
      <alignment horizontal="right" vertical="top" shrinkToFit="1"/>
    </xf>
    <xf numFmtId="1" fontId="45" fillId="0" borderId="0" xfId="0" applyNumberFormat="1" applyFont="1" applyAlignment="1">
      <alignment horizontal="left" vertical="top" shrinkToFit="1"/>
    </xf>
    <xf numFmtId="0" fontId="6" fillId="0" borderId="0" xfId="0" applyFont="1" applyAlignment="1">
      <alignment horizontal="left" vertical="top" wrapText="1"/>
    </xf>
    <xf numFmtId="4" fontId="45" fillId="0" borderId="0" xfId="0" applyNumberFormat="1" applyFont="1" applyAlignment="1">
      <alignment horizontal="right" vertical="top" shrinkToFit="1"/>
    </xf>
    <xf numFmtId="1" fontId="49" fillId="0" borderId="0" xfId="0" applyNumberFormat="1" applyFont="1" applyAlignment="1">
      <alignment horizontal="right" vertical="top" shrinkToFit="1"/>
    </xf>
    <xf numFmtId="0" fontId="16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left" wrapText="1"/>
    </xf>
    <xf numFmtId="4" fontId="6" fillId="0" borderId="10" xfId="0" applyNumberFormat="1" applyFont="1" applyBorder="1" applyAlignment="1">
      <alignment vertical="center"/>
    </xf>
    <xf numFmtId="4" fontId="45" fillId="0" borderId="1" xfId="0" applyNumberFormat="1" applyFont="1" applyBorder="1" applyAlignment="1">
      <alignment horizontal="right" vertical="top" wrapText="1"/>
    </xf>
    <xf numFmtId="0" fontId="45" fillId="2" borderId="1" xfId="0" applyFont="1" applyFill="1" applyBorder="1" applyAlignment="1">
      <alignment horizontal="left" wrapText="1"/>
    </xf>
    <xf numFmtId="4" fontId="49" fillId="2" borderId="1" xfId="0" applyNumberFormat="1" applyFont="1" applyFill="1" applyBorder="1" applyAlignment="1">
      <alignment horizontal="right" vertical="center" shrinkToFit="1"/>
    </xf>
    <xf numFmtId="4" fontId="49" fillId="0" borderId="1" xfId="0" applyNumberFormat="1" applyFont="1" applyBorder="1" applyAlignment="1">
      <alignment horizontal="right" vertical="center" shrinkToFit="1"/>
    </xf>
    <xf numFmtId="4" fontId="6" fillId="8" borderId="10" xfId="0" applyNumberFormat="1" applyFont="1" applyFill="1" applyBorder="1" applyAlignment="1">
      <alignment vertical="center"/>
    </xf>
    <xf numFmtId="4" fontId="5" fillId="8" borderId="10" xfId="0" applyNumberFormat="1" applyFont="1" applyFill="1" applyBorder="1" applyAlignment="1">
      <alignment vertical="center"/>
    </xf>
    <xf numFmtId="0" fontId="49" fillId="0" borderId="1" xfId="0" applyFont="1" applyBorder="1" applyAlignment="1">
      <alignment horizontal="left" wrapText="1"/>
    </xf>
    <xf numFmtId="1" fontId="49" fillId="2" borderId="1" xfId="0" applyNumberFormat="1" applyFont="1" applyFill="1" applyBorder="1" applyAlignment="1">
      <alignment horizontal="left" vertical="top" shrinkToFit="1"/>
    </xf>
    <xf numFmtId="4" fontId="49" fillId="2" borderId="1" xfId="0" applyNumberFormat="1" applyFont="1" applyFill="1" applyBorder="1" applyAlignment="1">
      <alignment horizontal="right" vertical="top" shrinkToFit="1"/>
    </xf>
    <xf numFmtId="0" fontId="45" fillId="7" borderId="1" xfId="0" applyFont="1" applyFill="1" applyBorder="1" applyAlignment="1">
      <alignment horizontal="left" vertical="center" wrapText="1"/>
    </xf>
    <xf numFmtId="4" fontId="49" fillId="7" borderId="1" xfId="0" applyNumberFormat="1" applyFont="1" applyFill="1" applyBorder="1" applyAlignment="1">
      <alignment horizontal="right" vertical="center" shrinkToFit="1"/>
    </xf>
    <xf numFmtId="4" fontId="49" fillId="7" borderId="1" xfId="0" applyNumberFormat="1" applyFont="1" applyFill="1" applyBorder="1" applyAlignment="1">
      <alignment horizontal="right" vertical="center" wrapText="1" shrinkToFit="1"/>
    </xf>
    <xf numFmtId="4" fontId="1" fillId="0" borderId="0" xfId="0" applyNumberFormat="1" applyFont="1" applyAlignment="1">
      <alignment horizontal="right" vertical="top" shrinkToFit="1"/>
    </xf>
    <xf numFmtId="4" fontId="26" fillId="7" borderId="0" xfId="0" applyNumberFormat="1" applyFont="1" applyFill="1" applyAlignment="1">
      <alignment horizontal="right" vertical="top" shrinkToFit="1"/>
    </xf>
    <xf numFmtId="0" fontId="45" fillId="7" borderId="2" xfId="0" applyFont="1" applyFill="1" applyBorder="1" applyAlignment="1">
      <alignment horizontal="left" vertical="top" wrapText="1"/>
    </xf>
    <xf numFmtId="0" fontId="45" fillId="7" borderId="3" xfId="0" applyFont="1" applyFill="1" applyBorder="1" applyAlignment="1">
      <alignment horizontal="left" vertical="top" wrapText="1"/>
    </xf>
    <xf numFmtId="0" fontId="45" fillId="7" borderId="4" xfId="0" applyFont="1" applyFill="1" applyBorder="1" applyAlignment="1">
      <alignment horizontal="left" vertical="top" wrapText="1"/>
    </xf>
    <xf numFmtId="0" fontId="45" fillId="0" borderId="2" xfId="0" applyFont="1" applyBorder="1" applyAlignment="1">
      <alignment horizontal="left" wrapText="1"/>
    </xf>
    <xf numFmtId="0" fontId="45" fillId="0" borderId="3" xfId="0" applyFont="1" applyBorder="1" applyAlignment="1">
      <alignment horizontal="left" wrapText="1"/>
    </xf>
    <xf numFmtId="0" fontId="45" fillId="0" borderId="4" xfId="0" applyFont="1" applyBorder="1" applyAlignment="1">
      <alignment horizontal="left" wrapText="1"/>
    </xf>
    <xf numFmtId="0" fontId="45" fillId="0" borderId="2" xfId="0" applyFont="1" applyBorder="1" applyAlignment="1">
      <alignment horizontal="left" vertical="top" wrapText="1"/>
    </xf>
    <xf numFmtId="0" fontId="45" fillId="0" borderId="3" xfId="0" applyFont="1" applyBorder="1" applyAlignment="1">
      <alignment horizontal="left" vertical="top" wrapText="1"/>
    </xf>
    <xf numFmtId="0" fontId="45" fillId="0" borderId="4" xfId="0" applyFont="1" applyBorder="1" applyAlignment="1">
      <alignment horizontal="left" vertical="top" wrapText="1"/>
    </xf>
    <xf numFmtId="0" fontId="45" fillId="2" borderId="2" xfId="0" applyFont="1" applyFill="1" applyBorder="1" applyAlignment="1">
      <alignment horizontal="left" vertical="top" wrapText="1"/>
    </xf>
    <xf numFmtId="0" fontId="45" fillId="2" borderId="3" xfId="0" applyFont="1" applyFill="1" applyBorder="1" applyAlignment="1">
      <alignment horizontal="left" vertical="top" wrapText="1"/>
    </xf>
    <xf numFmtId="0" fontId="45" fillId="2" borderId="4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50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0" fillId="7" borderId="5" xfId="0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45" fillId="0" borderId="2" xfId="0" applyFont="1" applyBorder="1" applyAlignment="1">
      <alignment horizontal="left" vertical="center" wrapText="1"/>
    </xf>
    <xf numFmtId="0" fontId="45" fillId="0" borderId="3" xfId="0" applyFont="1" applyBorder="1" applyAlignment="1">
      <alignment horizontal="left" vertical="center" wrapText="1"/>
    </xf>
    <xf numFmtId="0" fontId="4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9" fillId="0" borderId="2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45" fillId="3" borderId="2" xfId="0" applyFont="1" applyFill="1" applyBorder="1" applyAlignment="1">
      <alignment horizontal="left" vertical="top" wrapText="1"/>
    </xf>
    <xf numFmtId="0" fontId="45" fillId="3" borderId="3" xfId="0" applyFont="1" applyFill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47" fillId="0" borderId="0" xfId="0" applyFont="1" applyAlignment="1">
      <alignment horizontal="left" vertical="top"/>
    </xf>
    <xf numFmtId="0" fontId="45" fillId="0" borderId="6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9" fillId="7" borderId="2" xfId="0" applyFont="1" applyFill="1" applyBorder="1" applyAlignment="1">
      <alignment horizontal="left" vertical="top" wrapText="1"/>
    </xf>
    <xf numFmtId="0" fontId="49" fillId="7" borderId="3" xfId="0" applyFont="1" applyFill="1" applyBorder="1" applyAlignment="1">
      <alignment horizontal="left" vertical="top" wrapText="1"/>
    </xf>
    <xf numFmtId="0" fontId="4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47" fillId="0" borderId="2" xfId="0" applyFont="1" applyBorder="1" applyAlignment="1">
      <alignment horizontal="left" vertical="top" wrapText="1"/>
    </xf>
    <xf numFmtId="0" fontId="47" fillId="0" borderId="3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38" fillId="6" borderId="15" xfId="0" applyFont="1" applyFill="1" applyBorder="1" applyAlignment="1">
      <alignment horizontal="left" vertical="top" wrapText="1"/>
    </xf>
    <xf numFmtId="0" fontId="38" fillId="6" borderId="16" xfId="0" applyFont="1" applyFill="1" applyBorder="1" applyAlignment="1">
      <alignment horizontal="left" vertical="top" wrapText="1"/>
    </xf>
    <xf numFmtId="0" fontId="38" fillId="6" borderId="17" xfId="0" applyFont="1" applyFill="1" applyBorder="1" applyAlignment="1">
      <alignment horizontal="left" vertical="top" wrapText="1"/>
    </xf>
    <xf numFmtId="0" fontId="38" fillId="6" borderId="12" xfId="0" applyFont="1" applyFill="1" applyBorder="1" applyAlignment="1">
      <alignment horizontal="left" vertical="top" wrapText="1"/>
    </xf>
    <xf numFmtId="0" fontId="32" fillId="6" borderId="15" xfId="0" applyFont="1" applyFill="1" applyBorder="1" applyAlignment="1">
      <alignment horizontal="left" vertical="center" wrapText="1"/>
    </xf>
    <xf numFmtId="0" fontId="32" fillId="6" borderId="16" xfId="0" applyFont="1" applyFill="1" applyBorder="1" applyAlignment="1">
      <alignment horizontal="left" vertical="center" wrapText="1"/>
    </xf>
    <xf numFmtId="0" fontId="32" fillId="6" borderId="17" xfId="0" applyFont="1" applyFill="1" applyBorder="1" applyAlignment="1">
      <alignment horizontal="left" vertical="center" wrapText="1"/>
    </xf>
    <xf numFmtId="0" fontId="38" fillId="13" borderId="15" xfId="2" applyFont="1" applyFill="1" applyBorder="1" applyAlignment="1">
      <alignment horizontal="left" vertical="top"/>
    </xf>
    <xf numFmtId="0" fontId="38" fillId="13" borderId="16" xfId="2" applyFont="1" applyFill="1" applyBorder="1" applyAlignment="1">
      <alignment horizontal="left" vertical="top"/>
    </xf>
    <xf numFmtId="0" fontId="38" fillId="13" borderId="17" xfId="2" applyFont="1" applyFill="1" applyBorder="1" applyAlignment="1">
      <alignment horizontal="left" vertical="top"/>
    </xf>
    <xf numFmtId="0" fontId="40" fillId="6" borderId="16" xfId="0" applyFont="1" applyFill="1" applyBorder="1" applyAlignment="1">
      <alignment horizontal="left" vertical="top" wrapText="1"/>
    </xf>
    <xf numFmtId="0" fontId="40" fillId="6" borderId="22" xfId="0" applyFont="1" applyFill="1" applyBorder="1" applyAlignment="1">
      <alignment horizontal="left" vertical="top" wrapText="1"/>
    </xf>
    <xf numFmtId="0" fontId="38" fillId="6" borderId="22" xfId="0" applyFont="1" applyFill="1" applyBorder="1" applyAlignment="1">
      <alignment horizontal="left" vertical="top" wrapText="1"/>
    </xf>
    <xf numFmtId="0" fontId="31" fillId="4" borderId="15" xfId="0" applyFont="1" applyFill="1" applyBorder="1" applyAlignment="1">
      <alignment horizontal="left" vertical="center" wrapText="1"/>
    </xf>
    <xf numFmtId="0" fontId="31" fillId="4" borderId="16" xfId="0" applyFont="1" applyFill="1" applyBorder="1" applyAlignment="1">
      <alignment horizontal="left" vertical="center" wrapText="1"/>
    </xf>
    <xf numFmtId="0" fontId="31" fillId="4" borderId="17" xfId="0" applyFont="1" applyFill="1" applyBorder="1" applyAlignment="1">
      <alignment horizontal="left" vertical="center" wrapText="1"/>
    </xf>
    <xf numFmtId="0" fontId="32" fillId="6" borderId="12" xfId="0" applyFont="1" applyFill="1" applyBorder="1" applyAlignment="1">
      <alignment vertical="top" wrapText="1"/>
    </xf>
    <xf numFmtId="0" fontId="32" fillId="4" borderId="12" xfId="0" applyFont="1" applyFill="1" applyBorder="1" applyAlignment="1">
      <alignment horizontal="left" vertical="top" wrapText="1"/>
    </xf>
    <xf numFmtId="0" fontId="40" fillId="5" borderId="12" xfId="0" applyFont="1" applyFill="1" applyBorder="1" applyAlignment="1">
      <alignment horizontal="left" vertical="top" wrapText="1"/>
    </xf>
    <xf numFmtId="0" fontId="31" fillId="6" borderId="12" xfId="0" applyFont="1" applyFill="1" applyBorder="1" applyAlignment="1">
      <alignment horizontal="left" vertical="top" wrapText="1"/>
    </xf>
    <xf numFmtId="0" fontId="31" fillId="4" borderId="12" xfId="0" applyFont="1" applyFill="1" applyBorder="1" applyAlignment="1">
      <alignment horizontal="left" vertical="top" wrapText="1"/>
    </xf>
    <xf numFmtId="0" fontId="42" fillId="5" borderId="12" xfId="0" applyFont="1" applyFill="1" applyBorder="1" applyAlignment="1">
      <alignment horizontal="left" vertical="top" wrapText="1"/>
    </xf>
    <xf numFmtId="0" fontId="30" fillId="4" borderId="12" xfId="0" applyFont="1" applyFill="1" applyBorder="1" applyAlignment="1">
      <alignment horizontal="left" vertical="top" wrapText="1"/>
    </xf>
    <xf numFmtId="0" fontId="35" fillId="4" borderId="12" xfId="0" applyFont="1" applyFill="1" applyBorder="1" applyAlignment="1">
      <alignment horizontal="left" vertical="center" wrapText="1"/>
    </xf>
    <xf numFmtId="0" fontId="30" fillId="5" borderId="12" xfId="0" applyFont="1" applyFill="1" applyBorder="1" applyAlignment="1">
      <alignment horizontal="left" vertical="center" wrapText="1"/>
    </xf>
    <xf numFmtId="0" fontId="35" fillId="4" borderId="12" xfId="0" applyFont="1" applyFill="1" applyBorder="1" applyAlignment="1">
      <alignment horizontal="left" vertical="top" wrapText="1"/>
    </xf>
    <xf numFmtId="0" fontId="32" fillId="7" borderId="12" xfId="0" applyFont="1" applyFill="1" applyBorder="1" applyAlignment="1">
      <alignment horizontal="left" vertical="top" wrapText="1"/>
    </xf>
    <xf numFmtId="0" fontId="32" fillId="6" borderId="15" xfId="0" applyFont="1" applyFill="1" applyBorder="1" applyAlignment="1">
      <alignment horizontal="left" vertical="top" wrapText="1"/>
    </xf>
    <xf numFmtId="0" fontId="32" fillId="6" borderId="16" xfId="0" applyFont="1" applyFill="1" applyBorder="1" applyAlignment="1">
      <alignment horizontal="left" vertical="top" wrapText="1"/>
    </xf>
    <xf numFmtId="0" fontId="32" fillId="6" borderId="17" xfId="0" applyFont="1" applyFill="1" applyBorder="1" applyAlignment="1">
      <alignment horizontal="left" vertical="top" wrapText="1"/>
    </xf>
    <xf numFmtId="0" fontId="30" fillId="4" borderId="15" xfId="0" applyFont="1" applyFill="1" applyBorder="1" applyAlignment="1">
      <alignment horizontal="left" vertical="center" wrapText="1"/>
    </xf>
    <xf numFmtId="0" fontId="30" fillId="4" borderId="16" xfId="0" applyFont="1" applyFill="1" applyBorder="1" applyAlignment="1">
      <alignment horizontal="left" vertical="center" wrapText="1"/>
    </xf>
    <xf numFmtId="0" fontId="30" fillId="4" borderId="17" xfId="0" applyFont="1" applyFill="1" applyBorder="1" applyAlignment="1">
      <alignment horizontal="left" vertical="center" wrapText="1"/>
    </xf>
    <xf numFmtId="0" fontId="30" fillId="5" borderId="15" xfId="0" applyFont="1" applyFill="1" applyBorder="1" applyAlignment="1">
      <alignment horizontal="left" vertical="top" wrapText="1"/>
    </xf>
    <xf numFmtId="0" fontId="30" fillId="5" borderId="16" xfId="0" applyFont="1" applyFill="1" applyBorder="1" applyAlignment="1">
      <alignment horizontal="left" vertical="top" wrapText="1"/>
    </xf>
    <xf numFmtId="0" fontId="30" fillId="5" borderId="17" xfId="0" applyFont="1" applyFill="1" applyBorder="1" applyAlignment="1">
      <alignment horizontal="left" vertical="top" wrapText="1"/>
    </xf>
    <xf numFmtId="0" fontId="31" fillId="4" borderId="15" xfId="0" applyFont="1" applyFill="1" applyBorder="1" applyAlignment="1">
      <alignment horizontal="left" vertical="top" wrapText="1"/>
    </xf>
    <xf numFmtId="0" fontId="31" fillId="4" borderId="16" xfId="0" applyFont="1" applyFill="1" applyBorder="1" applyAlignment="1">
      <alignment horizontal="left" vertical="top" wrapText="1"/>
    </xf>
    <xf numFmtId="0" fontId="31" fillId="4" borderId="17" xfId="0" applyFont="1" applyFill="1" applyBorder="1" applyAlignment="1">
      <alignment horizontal="left" vertical="top" wrapText="1"/>
    </xf>
    <xf numFmtId="0" fontId="31" fillId="6" borderId="15" xfId="0" applyFont="1" applyFill="1" applyBorder="1" applyAlignment="1">
      <alignment horizontal="left" vertical="top" wrapText="1"/>
    </xf>
    <xf numFmtId="0" fontId="31" fillId="6" borderId="16" xfId="0" applyFont="1" applyFill="1" applyBorder="1" applyAlignment="1">
      <alignment horizontal="left" vertical="top" wrapText="1"/>
    </xf>
    <xf numFmtId="0" fontId="31" fillId="6" borderId="17" xfId="0" applyFont="1" applyFill="1" applyBorder="1" applyAlignment="1">
      <alignment horizontal="left" vertical="top" wrapText="1"/>
    </xf>
    <xf numFmtId="0" fontId="30" fillId="4" borderId="15" xfId="0" applyFont="1" applyFill="1" applyBorder="1" applyAlignment="1">
      <alignment horizontal="left" vertical="top" wrapText="1"/>
    </xf>
    <xf numFmtId="0" fontId="30" fillId="4" borderId="16" xfId="0" applyFont="1" applyFill="1" applyBorder="1" applyAlignment="1">
      <alignment horizontal="left" vertical="top" wrapText="1"/>
    </xf>
    <xf numFmtId="0" fontId="30" fillId="4" borderId="17" xfId="0" applyFont="1" applyFill="1" applyBorder="1" applyAlignment="1">
      <alignment horizontal="left" vertical="top" wrapText="1"/>
    </xf>
    <xf numFmtId="0" fontId="42" fillId="5" borderId="15" xfId="0" applyFont="1" applyFill="1" applyBorder="1" applyAlignment="1">
      <alignment horizontal="left" vertical="top" wrapText="1"/>
    </xf>
    <xf numFmtId="0" fontId="42" fillId="5" borderId="16" xfId="0" applyFont="1" applyFill="1" applyBorder="1" applyAlignment="1">
      <alignment horizontal="left" vertical="top" wrapText="1"/>
    </xf>
    <xf numFmtId="0" fontId="42" fillId="5" borderId="17" xfId="0" applyFont="1" applyFill="1" applyBorder="1" applyAlignment="1">
      <alignment horizontal="left" vertical="top" wrapText="1"/>
    </xf>
    <xf numFmtId="0" fontId="40" fillId="6" borderId="15" xfId="0" applyFont="1" applyFill="1" applyBorder="1" applyAlignment="1">
      <alignment horizontal="left" vertical="top" wrapText="1"/>
    </xf>
    <xf numFmtId="0" fontId="40" fillId="6" borderId="17" xfId="0" applyFont="1" applyFill="1" applyBorder="1" applyAlignment="1">
      <alignment horizontal="left" vertical="top" wrapText="1"/>
    </xf>
    <xf numFmtId="0" fontId="42" fillId="6" borderId="15" xfId="0" applyFont="1" applyFill="1" applyBorder="1" applyAlignment="1">
      <alignment horizontal="left" vertical="top" wrapText="1"/>
    </xf>
    <xf numFmtId="0" fontId="42" fillId="6" borderId="16" xfId="0" applyFont="1" applyFill="1" applyBorder="1" applyAlignment="1">
      <alignment horizontal="left" vertical="top" wrapText="1"/>
    </xf>
    <xf numFmtId="0" fontId="42" fillId="6" borderId="17" xfId="0" applyFont="1" applyFill="1" applyBorder="1" applyAlignment="1">
      <alignment horizontal="left" vertical="top" wrapText="1"/>
    </xf>
    <xf numFmtId="0" fontId="38" fillId="6" borderId="18" xfId="0" applyFont="1" applyFill="1" applyBorder="1" applyAlignment="1">
      <alignment horizontal="left" vertical="top" wrapText="1"/>
    </xf>
    <xf numFmtId="0" fontId="38" fillId="6" borderId="19" xfId="0" applyFont="1" applyFill="1" applyBorder="1" applyAlignment="1">
      <alignment horizontal="left" vertical="top" wrapText="1"/>
    </xf>
    <xf numFmtId="0" fontId="31" fillId="3" borderId="15" xfId="0" applyFont="1" applyFill="1" applyBorder="1" applyAlignment="1">
      <alignment horizontal="left" vertical="center" wrapText="1"/>
    </xf>
    <xf numFmtId="0" fontId="31" fillId="3" borderId="16" xfId="0" applyFont="1" applyFill="1" applyBorder="1" applyAlignment="1">
      <alignment horizontal="left" vertical="center" wrapText="1"/>
    </xf>
    <xf numFmtId="0" fontId="31" fillId="3" borderId="17" xfId="0" applyFont="1" applyFill="1" applyBorder="1" applyAlignment="1">
      <alignment horizontal="left" vertical="center" wrapText="1"/>
    </xf>
    <xf numFmtId="0" fontId="32" fillId="4" borderId="15" xfId="0" applyFont="1" applyFill="1" applyBorder="1" applyAlignment="1">
      <alignment horizontal="left" vertical="top" wrapText="1"/>
    </xf>
    <xf numFmtId="0" fontId="32" fillId="4" borderId="16" xfId="0" applyFont="1" applyFill="1" applyBorder="1" applyAlignment="1">
      <alignment horizontal="left" vertical="top" wrapText="1"/>
    </xf>
    <xf numFmtId="0" fontId="32" fillId="4" borderId="17" xfId="0" applyFont="1" applyFill="1" applyBorder="1" applyAlignment="1">
      <alignment horizontal="left" vertical="top" wrapText="1"/>
    </xf>
    <xf numFmtId="0" fontId="31" fillId="5" borderId="15" xfId="0" applyFont="1" applyFill="1" applyBorder="1" applyAlignment="1">
      <alignment horizontal="left" vertical="top" wrapText="1"/>
    </xf>
    <xf numFmtId="0" fontId="31" fillId="5" borderId="16" xfId="0" applyFont="1" applyFill="1" applyBorder="1" applyAlignment="1">
      <alignment horizontal="left" vertical="top" wrapText="1"/>
    </xf>
    <xf numFmtId="0" fontId="31" fillId="5" borderId="17" xfId="0" applyFont="1" applyFill="1" applyBorder="1" applyAlignment="1">
      <alignment horizontal="left" vertical="top" wrapText="1"/>
    </xf>
    <xf numFmtId="0" fontId="31" fillId="6" borderId="20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top"/>
    </xf>
    <xf numFmtId="0" fontId="31" fillId="0" borderId="0" xfId="0" applyFont="1" applyAlignment="1">
      <alignment horizontal="center" vertical="top" wrapText="1"/>
    </xf>
    <xf numFmtId="0" fontId="40" fillId="6" borderId="12" xfId="0" applyFont="1" applyFill="1" applyBorder="1" applyAlignment="1">
      <alignment horizontal="left" vertical="top" wrapText="1"/>
    </xf>
    <xf numFmtId="0" fontId="32" fillId="6" borderId="12" xfId="0" applyFont="1" applyFill="1" applyBorder="1" applyAlignment="1">
      <alignment horizontal="left" vertical="top" wrapText="1"/>
    </xf>
    <xf numFmtId="0" fontId="38" fillId="6" borderId="15" xfId="0" applyFont="1" applyFill="1" applyBorder="1" applyAlignment="1">
      <alignment horizontal="left" vertical="center" wrapText="1"/>
    </xf>
    <xf numFmtId="0" fontId="38" fillId="6" borderId="16" xfId="0" applyFont="1" applyFill="1" applyBorder="1" applyAlignment="1">
      <alignment horizontal="left" vertical="center" wrapText="1"/>
    </xf>
    <xf numFmtId="0" fontId="38" fillId="6" borderId="17" xfId="0" applyFont="1" applyFill="1" applyBorder="1" applyAlignment="1">
      <alignment horizontal="left" vertical="center" wrapText="1"/>
    </xf>
    <xf numFmtId="1" fontId="35" fillId="0" borderId="15" xfId="0" applyNumberFormat="1" applyFont="1" applyBorder="1" applyAlignment="1">
      <alignment horizontal="left" vertical="top" shrinkToFit="1"/>
    </xf>
    <xf numFmtId="1" fontId="35" fillId="0" borderId="16" xfId="0" applyNumberFormat="1" applyFont="1" applyBorder="1" applyAlignment="1">
      <alignment horizontal="left" vertical="top" shrinkToFit="1"/>
    </xf>
    <xf numFmtId="1" fontId="35" fillId="0" borderId="17" xfId="0" applyNumberFormat="1" applyFont="1" applyBorder="1" applyAlignment="1">
      <alignment horizontal="left" vertical="top" shrinkToFit="1"/>
    </xf>
    <xf numFmtId="1" fontId="35" fillId="0" borderId="23" xfId="0" applyNumberFormat="1" applyFont="1" applyBorder="1" applyAlignment="1">
      <alignment horizontal="left" vertical="top" shrinkToFit="1"/>
    </xf>
    <xf numFmtId="1" fontId="35" fillId="0" borderId="24" xfId="0" applyNumberFormat="1" applyFont="1" applyBorder="1" applyAlignment="1">
      <alignment horizontal="left" vertical="top" shrinkToFit="1"/>
    </xf>
    <xf numFmtId="0" fontId="35" fillId="4" borderId="15" xfId="0" applyFont="1" applyFill="1" applyBorder="1" applyAlignment="1">
      <alignment horizontal="left" vertical="center" wrapText="1"/>
    </xf>
    <xf numFmtId="0" fontId="32" fillId="0" borderId="23" xfId="0" applyFont="1" applyBorder="1" applyAlignment="1">
      <alignment horizontal="left" vertical="center" wrapText="1"/>
    </xf>
    <xf numFmtId="0" fontId="32" fillId="0" borderId="24" xfId="0" applyFont="1" applyBorder="1" applyAlignment="1">
      <alignment horizontal="left" vertical="center" wrapText="1"/>
    </xf>
    <xf numFmtId="0" fontId="30" fillId="3" borderId="15" xfId="0" applyFont="1" applyFill="1" applyBorder="1" applyAlignment="1">
      <alignment horizontal="left" vertical="center" wrapText="1"/>
    </xf>
    <xf numFmtId="0" fontId="30" fillId="3" borderId="16" xfId="0" applyFont="1" applyFill="1" applyBorder="1" applyAlignment="1">
      <alignment horizontal="left" vertical="center" wrapText="1"/>
    </xf>
    <xf numFmtId="0" fontId="30" fillId="3" borderId="17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9" fillId="7" borderId="0" xfId="0" applyFont="1" applyFill="1" applyAlignment="1">
      <alignment horizontal="left" vertical="center"/>
    </xf>
    <xf numFmtId="0" fontId="35" fillId="0" borderId="12" xfId="0" applyFont="1" applyBorder="1" applyAlignment="1">
      <alignment horizontal="left" vertical="top"/>
    </xf>
    <xf numFmtId="0" fontId="46" fillId="3" borderId="12" xfId="0" applyFont="1" applyFill="1" applyBorder="1" applyAlignment="1">
      <alignment horizontal="left" vertical="center" wrapText="1"/>
    </xf>
    <xf numFmtId="0" fontId="32" fillId="4" borderId="0" xfId="0" applyFont="1" applyFill="1" applyAlignment="1">
      <alignment horizontal="left" vertical="top" wrapText="1"/>
    </xf>
    <xf numFmtId="0" fontId="32" fillId="4" borderId="11" xfId="0" applyFont="1" applyFill="1" applyBorder="1" applyAlignment="1">
      <alignment horizontal="left" vertical="top" wrapText="1"/>
    </xf>
    <xf numFmtId="0" fontId="32" fillId="5" borderId="23" xfId="0" applyFont="1" applyFill="1" applyBorder="1" applyAlignment="1">
      <alignment horizontal="left" vertical="top" wrapText="1"/>
    </xf>
    <xf numFmtId="0" fontId="32" fillId="5" borderId="24" xfId="0" applyFont="1" applyFill="1" applyBorder="1" applyAlignment="1">
      <alignment horizontal="left" vertical="top" wrapText="1"/>
    </xf>
    <xf numFmtId="0" fontId="30" fillId="3" borderId="1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35" fillId="5" borderId="12" xfId="0" applyFont="1" applyFill="1" applyBorder="1" applyAlignment="1">
      <alignment horizontal="left" vertical="top" wrapText="1"/>
    </xf>
    <xf numFmtId="0" fontId="30" fillId="4" borderId="23" xfId="0" applyFont="1" applyFill="1" applyBorder="1" applyAlignment="1">
      <alignment horizontal="left" vertical="top" wrapText="1"/>
    </xf>
    <xf numFmtId="0" fontId="30" fillId="4" borderId="24" xfId="0" applyFont="1" applyFill="1" applyBorder="1" applyAlignment="1">
      <alignment horizontal="left" vertical="top" wrapText="1"/>
    </xf>
    <xf numFmtId="0" fontId="38" fillId="6" borderId="25" xfId="0" applyFont="1" applyFill="1" applyBorder="1" applyAlignment="1">
      <alignment horizontal="left" vertical="top" wrapText="1"/>
    </xf>
    <xf numFmtId="0" fontId="38" fillId="6" borderId="26" xfId="0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horizontal="left" vertical="top" wrapText="1"/>
    </xf>
    <xf numFmtId="0" fontId="5" fillId="4" borderId="16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30" fillId="11" borderId="28" xfId="0" applyFont="1" applyFill="1" applyBorder="1" applyAlignment="1">
      <alignment horizontal="left" vertical="center" wrapText="1"/>
    </xf>
    <xf numFmtId="0" fontId="30" fillId="11" borderId="23" xfId="0" applyFont="1" applyFill="1" applyBorder="1" applyAlignment="1">
      <alignment horizontal="left" vertical="center" wrapText="1"/>
    </xf>
    <xf numFmtId="0" fontId="30" fillId="11" borderId="29" xfId="0" applyFont="1" applyFill="1" applyBorder="1" applyAlignment="1">
      <alignment horizontal="left" vertical="center" wrapText="1"/>
    </xf>
    <xf numFmtId="0" fontId="32" fillId="7" borderId="15" xfId="0" applyFont="1" applyFill="1" applyBorder="1" applyAlignment="1">
      <alignment horizontal="left" vertical="center" wrapText="1"/>
    </xf>
    <xf numFmtId="0" fontId="32" fillId="7" borderId="16" xfId="0" applyFont="1" applyFill="1" applyBorder="1" applyAlignment="1">
      <alignment horizontal="left" vertical="center" wrapText="1"/>
    </xf>
    <xf numFmtId="0" fontId="32" fillId="7" borderId="17" xfId="0" applyFont="1" applyFill="1" applyBorder="1" applyAlignment="1">
      <alignment horizontal="left" vertical="center" wrapText="1"/>
    </xf>
    <xf numFmtId="0" fontId="30" fillId="8" borderId="28" xfId="0" applyFont="1" applyFill="1" applyBorder="1" applyAlignment="1">
      <alignment horizontal="center" vertical="top"/>
    </xf>
    <xf numFmtId="0" fontId="30" fillId="8" borderId="16" xfId="0" applyFont="1" applyFill="1" applyBorder="1" applyAlignment="1">
      <alignment horizontal="center" vertical="top"/>
    </xf>
    <xf numFmtId="0" fontId="30" fillId="8" borderId="17" xfId="0" applyFont="1" applyFill="1" applyBorder="1" applyAlignment="1">
      <alignment horizontal="center" vertical="top"/>
    </xf>
    <xf numFmtId="0" fontId="30" fillId="14" borderId="15" xfId="0" applyFont="1" applyFill="1" applyBorder="1" applyAlignment="1">
      <alignment horizontal="left" vertical="center" wrapText="1"/>
    </xf>
    <xf numFmtId="0" fontId="30" fillId="14" borderId="16" xfId="0" applyFont="1" applyFill="1" applyBorder="1" applyAlignment="1">
      <alignment horizontal="left" vertical="center" wrapText="1"/>
    </xf>
    <xf numFmtId="0" fontId="30" fillId="14" borderId="17" xfId="0" applyFont="1" applyFill="1" applyBorder="1" applyAlignment="1">
      <alignment horizontal="left" vertical="center" wrapText="1"/>
    </xf>
    <xf numFmtId="0" fontId="31" fillId="11" borderId="15" xfId="0" applyFont="1" applyFill="1" applyBorder="1" applyAlignment="1">
      <alignment horizontal="left" vertical="top" wrapText="1"/>
    </xf>
    <xf numFmtId="0" fontId="31" fillId="11" borderId="16" xfId="0" applyFont="1" applyFill="1" applyBorder="1" applyAlignment="1">
      <alignment horizontal="left" vertical="top" wrapText="1"/>
    </xf>
    <xf numFmtId="0" fontId="31" fillId="11" borderId="17" xfId="0" applyFont="1" applyFill="1" applyBorder="1" applyAlignment="1">
      <alignment horizontal="left" vertical="top" wrapText="1"/>
    </xf>
    <xf numFmtId="0" fontId="32" fillId="7" borderId="15" xfId="0" applyFont="1" applyFill="1" applyBorder="1" applyAlignment="1">
      <alignment horizontal="left" vertical="top" wrapText="1"/>
    </xf>
    <xf numFmtId="0" fontId="32" fillId="7" borderId="16" xfId="0" applyFont="1" applyFill="1" applyBorder="1" applyAlignment="1">
      <alignment horizontal="left" vertical="top" wrapText="1"/>
    </xf>
    <xf numFmtId="0" fontId="32" fillId="7" borderId="17" xfId="0" applyFont="1" applyFill="1" applyBorder="1" applyAlignment="1">
      <alignment horizontal="left" vertical="top" wrapText="1"/>
    </xf>
    <xf numFmtId="0" fontId="31" fillId="3" borderId="15" xfId="0" applyFont="1" applyFill="1" applyBorder="1" applyAlignment="1">
      <alignment horizontal="left" vertical="top" wrapText="1"/>
    </xf>
    <xf numFmtId="0" fontId="31" fillId="3" borderId="16" xfId="0" applyFont="1" applyFill="1" applyBorder="1" applyAlignment="1">
      <alignment horizontal="left" vertical="top" wrapText="1"/>
    </xf>
    <xf numFmtId="0" fontId="31" fillId="3" borderId="17" xfId="0" applyFont="1" applyFill="1" applyBorder="1" applyAlignment="1">
      <alignment horizontal="left" vertical="top" wrapText="1"/>
    </xf>
    <xf numFmtId="0" fontId="31" fillId="0" borderId="0" xfId="0" applyFont="1" applyAlignment="1">
      <alignment horizontal="center" vertical="center"/>
    </xf>
    <xf numFmtId="0" fontId="43" fillId="6" borderId="12" xfId="0" applyFont="1" applyFill="1" applyBorder="1" applyAlignment="1">
      <alignment horizontal="left" vertical="top" wrapText="1"/>
    </xf>
    <xf numFmtId="0" fontId="43" fillId="6" borderId="15" xfId="0" applyFont="1" applyFill="1" applyBorder="1" applyAlignment="1">
      <alignment horizontal="left" vertical="top" wrapText="1"/>
    </xf>
    <xf numFmtId="0" fontId="43" fillId="6" borderId="16" xfId="0" applyFont="1" applyFill="1" applyBorder="1" applyAlignment="1">
      <alignment horizontal="left" vertical="top" wrapText="1"/>
    </xf>
    <xf numFmtId="0" fontId="43" fillId="6" borderId="17" xfId="0" applyFont="1" applyFill="1" applyBorder="1" applyAlignment="1">
      <alignment horizontal="left" vertical="top" wrapText="1"/>
    </xf>
    <xf numFmtId="0" fontId="32" fillId="5" borderId="15" xfId="0" applyFont="1" applyFill="1" applyBorder="1" applyAlignment="1">
      <alignment horizontal="left" vertical="top" wrapText="1"/>
    </xf>
    <xf numFmtId="0" fontId="32" fillId="5" borderId="16" xfId="0" applyFont="1" applyFill="1" applyBorder="1" applyAlignment="1">
      <alignment horizontal="left" vertical="top" wrapText="1"/>
    </xf>
    <xf numFmtId="0" fontId="32" fillId="5" borderId="17" xfId="0" applyFont="1" applyFill="1" applyBorder="1" applyAlignment="1">
      <alignment horizontal="left" vertical="top" wrapText="1"/>
    </xf>
    <xf numFmtId="0" fontId="32" fillId="9" borderId="15" xfId="0" applyFont="1" applyFill="1" applyBorder="1" applyAlignment="1">
      <alignment horizontal="left" vertical="top" wrapText="1"/>
    </xf>
    <xf numFmtId="0" fontId="32" fillId="9" borderId="16" xfId="0" applyFont="1" applyFill="1" applyBorder="1" applyAlignment="1">
      <alignment horizontal="left" vertical="top" wrapText="1"/>
    </xf>
    <xf numFmtId="0" fontId="32" fillId="9" borderId="17" xfId="0" applyFont="1" applyFill="1" applyBorder="1" applyAlignment="1">
      <alignment horizontal="left" vertical="top" wrapText="1"/>
    </xf>
    <xf numFmtId="0" fontId="30" fillId="6" borderId="16" xfId="0" applyFont="1" applyFill="1" applyBorder="1" applyAlignment="1">
      <alignment horizontal="left" vertical="top" wrapText="1"/>
    </xf>
    <xf numFmtId="0" fontId="30" fillId="6" borderId="17" xfId="0" applyFont="1" applyFill="1" applyBorder="1" applyAlignment="1">
      <alignment horizontal="left" vertical="top" wrapText="1"/>
    </xf>
    <xf numFmtId="0" fontId="41" fillId="6" borderId="15" xfId="0" applyFont="1" applyFill="1" applyBorder="1" applyAlignment="1">
      <alignment horizontal="left" vertical="top" wrapText="1"/>
    </xf>
    <xf numFmtId="0" fontId="32" fillId="0" borderId="23" xfId="0" applyFont="1" applyBorder="1" applyAlignment="1">
      <alignment horizontal="left" vertical="top" wrapText="1"/>
    </xf>
    <xf numFmtId="0" fontId="32" fillId="0" borderId="2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13" fillId="0" borderId="0" xfId="2" applyFont="1" applyAlignment="1">
      <alignment horizontal="left" vertical="top"/>
    </xf>
    <xf numFmtId="0" fontId="20" fillId="7" borderId="0" xfId="0" applyFont="1" applyFill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5" borderId="12" xfId="0" applyFont="1" applyFill="1" applyBorder="1" applyAlignment="1">
      <alignment horizontal="left" vertical="top" wrapText="1"/>
    </xf>
    <xf numFmtId="0" fontId="30" fillId="4" borderId="23" xfId="0" applyFont="1" applyFill="1" applyBorder="1" applyAlignment="1">
      <alignment horizontal="left" vertical="center" wrapText="1"/>
    </xf>
    <xf numFmtId="0" fontId="30" fillId="4" borderId="24" xfId="0" applyFont="1" applyFill="1" applyBorder="1" applyAlignment="1">
      <alignment horizontal="left" vertical="center" wrapText="1"/>
    </xf>
    <xf numFmtId="0" fontId="30" fillId="5" borderId="22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2" fillId="4" borderId="15" xfId="0" applyFont="1" applyFill="1" applyBorder="1" applyAlignment="1">
      <alignment horizontal="left" vertical="center" wrapText="1"/>
    </xf>
    <xf numFmtId="0" fontId="32" fillId="4" borderId="16" xfId="0" applyFont="1" applyFill="1" applyBorder="1" applyAlignment="1">
      <alignment horizontal="left" vertical="center" wrapText="1"/>
    </xf>
    <xf numFmtId="0" fontId="32" fillId="4" borderId="17" xfId="0" applyFont="1" applyFill="1" applyBorder="1" applyAlignment="1">
      <alignment horizontal="left" vertical="center" wrapText="1"/>
    </xf>
    <xf numFmtId="1" fontId="35" fillId="0" borderId="12" xfId="0" applyNumberFormat="1" applyFont="1" applyBorder="1" applyAlignment="1">
      <alignment horizontal="left" vertical="top" shrinkToFit="1"/>
    </xf>
    <xf numFmtId="0" fontId="11" fillId="7" borderId="0" xfId="0" applyFont="1" applyFill="1" applyAlignment="1">
      <alignment horizontal="center" vertical="top" wrapText="1"/>
    </xf>
    <xf numFmtId="0" fontId="6" fillId="4" borderId="15" xfId="0" applyFont="1" applyFill="1" applyBorder="1" applyAlignment="1">
      <alignment horizontal="left" vertical="top" wrapText="1"/>
    </xf>
    <xf numFmtId="1" fontId="35" fillId="0" borderId="15" xfId="0" applyNumberFormat="1" applyFont="1" applyBorder="1" applyAlignment="1">
      <alignment horizontal="left" vertical="center" shrinkToFit="1"/>
    </xf>
    <xf numFmtId="1" fontId="35" fillId="0" borderId="16" xfId="0" applyNumberFormat="1" applyFont="1" applyBorder="1" applyAlignment="1">
      <alignment horizontal="left" vertical="center" shrinkToFit="1"/>
    </xf>
    <xf numFmtId="1" fontId="35" fillId="0" borderId="17" xfId="0" applyNumberFormat="1" applyFont="1" applyBorder="1" applyAlignment="1">
      <alignment horizontal="left" vertical="center" shrinkToFit="1"/>
    </xf>
    <xf numFmtId="0" fontId="32" fillId="6" borderId="18" xfId="0" applyFont="1" applyFill="1" applyBorder="1" applyAlignment="1">
      <alignment horizontal="left" vertical="center" wrapText="1"/>
    </xf>
    <xf numFmtId="0" fontId="32" fillId="6" borderId="19" xfId="0" applyFont="1" applyFill="1" applyBorder="1" applyAlignment="1">
      <alignment horizontal="left" vertical="center" wrapText="1"/>
    </xf>
  </cellXfs>
  <cellStyles count="3">
    <cellStyle name="Excel Built-in Normal" xfId="2" xr:uid="{00000000-0005-0000-0000-000001000000}"/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opLeftCell="A4" zoomScale="110" zoomScaleNormal="110" workbookViewId="0">
      <selection sqref="A1:H28"/>
    </sheetView>
  </sheetViews>
  <sheetFormatPr defaultRowHeight="12.75" x14ac:dyDescent="0.2"/>
  <cols>
    <col min="1" max="1" width="6.83203125" customWidth="1"/>
    <col min="2" max="2" width="9.83203125" customWidth="1"/>
    <col min="3" max="3" width="32.6640625" customWidth="1"/>
    <col min="4" max="4" width="10.83203125" customWidth="1"/>
    <col min="5" max="5" width="15.5" customWidth="1"/>
    <col min="6" max="6" width="16.6640625" customWidth="1"/>
    <col min="7" max="7" width="19.1640625" customWidth="1"/>
    <col min="8" max="8" width="9" customWidth="1"/>
  </cols>
  <sheetData>
    <row r="1" spans="1:8" ht="53.25" customHeight="1" x14ac:dyDescent="0.2">
      <c r="A1" s="313" t="s">
        <v>325</v>
      </c>
      <c r="B1" s="313"/>
      <c r="C1" s="313"/>
      <c r="D1" s="313"/>
      <c r="E1" s="313"/>
      <c r="F1" s="313"/>
      <c r="G1" s="313"/>
      <c r="H1" s="313"/>
    </row>
    <row r="2" spans="1:8" ht="8.25" customHeight="1" x14ac:dyDescent="0.2">
      <c r="A2" s="314"/>
      <c r="B2" s="314"/>
      <c r="C2" s="314"/>
      <c r="D2" s="314"/>
      <c r="E2" s="314"/>
      <c r="F2" s="314"/>
      <c r="G2" s="314"/>
      <c r="H2" s="314"/>
    </row>
    <row r="3" spans="1:8" ht="19.5" customHeight="1" x14ac:dyDescent="0.2">
      <c r="A3" s="312" t="s">
        <v>0</v>
      </c>
      <c r="B3" s="312"/>
      <c r="C3" s="312"/>
      <c r="D3" s="312"/>
      <c r="E3" s="312"/>
      <c r="F3" s="312"/>
    </row>
    <row r="4" spans="1:8" ht="50.25" customHeight="1" x14ac:dyDescent="0.2">
      <c r="A4" s="310" t="s">
        <v>84</v>
      </c>
      <c r="B4" s="311"/>
      <c r="C4" s="311"/>
      <c r="D4" s="311"/>
      <c r="E4" s="311"/>
      <c r="F4" s="311"/>
      <c r="G4" s="311"/>
      <c r="H4" s="311"/>
    </row>
    <row r="5" spans="1:8" ht="18" customHeight="1" x14ac:dyDescent="0.2">
      <c r="A5" s="316" t="s">
        <v>305</v>
      </c>
      <c r="B5" s="317"/>
      <c r="C5" s="317"/>
      <c r="D5" s="317"/>
      <c r="E5" s="317"/>
      <c r="F5" s="317"/>
      <c r="G5" s="317"/>
      <c r="H5" s="317"/>
    </row>
    <row r="6" spans="1:8" ht="16.5" customHeight="1" x14ac:dyDescent="0.2">
      <c r="A6" s="318" t="s">
        <v>85</v>
      </c>
      <c r="B6" s="318"/>
      <c r="C6" s="318"/>
      <c r="D6" s="318"/>
      <c r="E6" s="318"/>
      <c r="F6" s="318"/>
      <c r="G6" s="277"/>
      <c r="H6" s="277"/>
    </row>
    <row r="7" spans="1:8" ht="28.7" customHeight="1" x14ac:dyDescent="0.2">
      <c r="A7" s="243"/>
      <c r="B7" s="321"/>
      <c r="C7" s="322"/>
      <c r="D7" s="323"/>
      <c r="E7" s="244" t="s">
        <v>86</v>
      </c>
      <c r="F7" s="278" t="s">
        <v>312</v>
      </c>
      <c r="G7" s="244" t="s">
        <v>88</v>
      </c>
      <c r="H7" s="245" t="s">
        <v>105</v>
      </c>
    </row>
    <row r="8" spans="1:8" ht="12" customHeight="1" x14ac:dyDescent="0.25">
      <c r="A8" s="246"/>
      <c r="B8" s="298"/>
      <c r="C8" s="299"/>
      <c r="D8" s="300"/>
      <c r="E8" s="247" t="s">
        <v>18</v>
      </c>
      <c r="F8" s="247" t="s">
        <v>19</v>
      </c>
      <c r="G8" s="247" t="s">
        <v>72</v>
      </c>
      <c r="H8" s="246"/>
    </row>
    <row r="9" spans="1:8" ht="15.75" x14ac:dyDescent="0.25">
      <c r="A9" s="301" t="s">
        <v>313</v>
      </c>
      <c r="B9" s="302"/>
      <c r="C9" s="302"/>
      <c r="D9" s="303"/>
      <c r="E9" s="246"/>
      <c r="F9" s="246"/>
      <c r="G9" s="246"/>
      <c r="H9" s="279"/>
    </row>
    <row r="10" spans="1:8" ht="15.75" x14ac:dyDescent="0.2">
      <c r="A10" s="254">
        <v>6</v>
      </c>
      <c r="B10" s="307" t="s">
        <v>306</v>
      </c>
      <c r="C10" s="308"/>
      <c r="D10" s="309"/>
      <c r="E10" s="280">
        <f>'OPĆI DIO'!D9</f>
        <v>339612.63999999996</v>
      </c>
      <c r="F10" s="280">
        <f>'OPĆI DIO'!E9</f>
        <v>1063237</v>
      </c>
      <c r="G10" s="280">
        <f>'OPĆI DIO'!F9</f>
        <v>339079.02</v>
      </c>
      <c r="H10" s="281">
        <f>G10/F10*100</f>
        <v>31.891198293513114</v>
      </c>
    </row>
    <row r="11" spans="1:8" ht="15.75" x14ac:dyDescent="0.2">
      <c r="A11" s="254">
        <v>7</v>
      </c>
      <c r="B11" s="307" t="s">
        <v>307</v>
      </c>
      <c r="C11" s="308"/>
      <c r="D11" s="309"/>
      <c r="E11" s="280">
        <f>'OPĆI DIO'!D28</f>
        <v>0</v>
      </c>
      <c r="F11" s="280">
        <f>'OPĆI DIO'!E28</f>
        <v>1087763</v>
      </c>
      <c r="G11" s="280">
        <f>'OPĆI DIO'!F28</f>
        <v>0</v>
      </c>
      <c r="H11" s="281">
        <f t="shared" ref="H11:H15" si="0">G11/F11*100</f>
        <v>0</v>
      </c>
    </row>
    <row r="12" spans="1:8" ht="15.75" x14ac:dyDescent="0.25">
      <c r="A12" s="282"/>
      <c r="B12" s="304" t="s">
        <v>314</v>
      </c>
      <c r="C12" s="305"/>
      <c r="D12" s="306"/>
      <c r="E12" s="283">
        <f>SUM(E10,E11)</f>
        <v>339612.63999999996</v>
      </c>
      <c r="F12" s="283">
        <f>SUM(F10,F11)</f>
        <v>2151000</v>
      </c>
      <c r="G12" s="283">
        <f>SUM(G10,G11)</f>
        <v>339079.02</v>
      </c>
      <c r="H12" s="281">
        <f t="shared" si="0"/>
        <v>15.763785216178523</v>
      </c>
    </row>
    <row r="13" spans="1:8" ht="15.75" x14ac:dyDescent="0.2">
      <c r="A13" s="254">
        <v>3</v>
      </c>
      <c r="B13" s="307" t="s">
        <v>308</v>
      </c>
      <c r="C13" s="308"/>
      <c r="D13" s="309"/>
      <c r="E13" s="280">
        <f>'OPĆI DIO'!D33</f>
        <v>154456.94999999998</v>
      </c>
      <c r="F13" s="280">
        <f>'OPĆI DIO'!E33</f>
        <v>1263150</v>
      </c>
      <c r="G13" s="280">
        <f>'OPĆI DIO'!F33</f>
        <v>326313.83999999997</v>
      </c>
      <c r="H13" s="281">
        <f t="shared" si="0"/>
        <v>25.833340458377862</v>
      </c>
    </row>
    <row r="14" spans="1:8" ht="15.75" x14ac:dyDescent="0.2">
      <c r="A14" s="254">
        <v>4</v>
      </c>
      <c r="B14" s="307" t="s">
        <v>309</v>
      </c>
      <c r="C14" s="308"/>
      <c r="D14" s="309"/>
      <c r="E14" s="280">
        <f>'OPĆI DIO'!D61</f>
        <v>75862.360000000015</v>
      </c>
      <c r="F14" s="280">
        <f>'OPĆI DIO'!E61</f>
        <v>887850</v>
      </c>
      <c r="G14" s="280">
        <f>'OPĆI DIO'!F61</f>
        <v>456268.75</v>
      </c>
      <c r="H14" s="281">
        <f t="shared" si="0"/>
        <v>51.390296784366726</v>
      </c>
    </row>
    <row r="15" spans="1:8" ht="15.75" x14ac:dyDescent="0.25">
      <c r="A15" s="282"/>
      <c r="B15" s="304" t="s">
        <v>315</v>
      </c>
      <c r="C15" s="305"/>
      <c r="D15" s="306"/>
      <c r="E15" s="283">
        <f>SUM(E13,E14)</f>
        <v>230319.31</v>
      </c>
      <c r="F15" s="283">
        <f>SUM(F13,F14)</f>
        <v>2151000</v>
      </c>
      <c r="G15" s="283">
        <f>SUM(G13,G14)</f>
        <v>782582.59</v>
      </c>
      <c r="H15" s="281">
        <f t="shared" si="0"/>
        <v>36.38226824732682</v>
      </c>
    </row>
    <row r="16" spans="1:8" ht="15.75" x14ac:dyDescent="0.25">
      <c r="A16" s="246"/>
      <c r="B16" s="301" t="s">
        <v>316</v>
      </c>
      <c r="C16" s="302"/>
      <c r="D16" s="303"/>
      <c r="E16" s="284">
        <f>SUM(E12-E15)</f>
        <v>109293.32999999996</v>
      </c>
      <c r="F16" s="252">
        <f>SUM(F12-F15)</f>
        <v>0</v>
      </c>
      <c r="G16" s="284">
        <f>SUM(G12-G15)</f>
        <v>-443503.56999999995</v>
      </c>
      <c r="H16" s="281">
        <v>0</v>
      </c>
    </row>
    <row r="17" spans="1:8" ht="15.75" x14ac:dyDescent="0.25">
      <c r="A17" s="246"/>
      <c r="B17" s="298"/>
      <c r="C17" s="299"/>
      <c r="D17" s="300"/>
      <c r="E17" s="246"/>
      <c r="F17" s="246"/>
      <c r="G17" s="246"/>
      <c r="H17" s="281"/>
    </row>
    <row r="18" spans="1:8" ht="15.75" x14ac:dyDescent="0.25">
      <c r="A18" s="301" t="s">
        <v>317</v>
      </c>
      <c r="B18" s="302"/>
      <c r="C18" s="302"/>
      <c r="D18" s="303"/>
      <c r="E18" s="246"/>
      <c r="F18" s="246"/>
      <c r="G18" s="246"/>
      <c r="H18" s="281"/>
    </row>
    <row r="19" spans="1:8" ht="15.75" x14ac:dyDescent="0.2">
      <c r="A19" s="254">
        <v>8</v>
      </c>
      <c r="B19" s="307" t="s">
        <v>310</v>
      </c>
      <c r="C19" s="308"/>
      <c r="D19" s="309"/>
      <c r="E19" s="267">
        <v>0</v>
      </c>
      <c r="F19" s="255">
        <v>0</v>
      </c>
      <c r="G19" s="267">
        <v>0</v>
      </c>
      <c r="H19" s="281"/>
    </row>
    <row r="20" spans="1:8" ht="15.75" x14ac:dyDescent="0.2">
      <c r="A20" s="254">
        <v>5</v>
      </c>
      <c r="B20" s="307" t="s">
        <v>311</v>
      </c>
      <c r="C20" s="308"/>
      <c r="D20" s="309"/>
      <c r="E20" s="267">
        <v>0</v>
      </c>
      <c r="F20" s="267">
        <v>0</v>
      </c>
      <c r="G20" s="267">
        <v>0</v>
      </c>
      <c r="H20" s="281">
        <v>0</v>
      </c>
    </row>
    <row r="21" spans="1:8" ht="15.75" x14ac:dyDescent="0.25">
      <c r="A21" s="282"/>
      <c r="B21" s="304" t="s">
        <v>318</v>
      </c>
      <c r="C21" s="305"/>
      <c r="D21" s="306"/>
      <c r="E21" s="285"/>
      <c r="F21" s="286">
        <v>0</v>
      </c>
      <c r="G21" s="285"/>
      <c r="H21" s="281">
        <v>0</v>
      </c>
    </row>
    <row r="22" spans="1:8" ht="15.75" x14ac:dyDescent="0.25">
      <c r="A22" s="246"/>
      <c r="B22" s="298"/>
      <c r="C22" s="299"/>
      <c r="D22" s="300"/>
      <c r="E22" s="246"/>
      <c r="F22" s="287"/>
      <c r="G22" s="246"/>
      <c r="H22" s="281"/>
    </row>
    <row r="23" spans="1:8" ht="30.75" customHeight="1" x14ac:dyDescent="0.2">
      <c r="A23" s="301" t="s">
        <v>319</v>
      </c>
      <c r="B23" s="302"/>
      <c r="C23" s="302"/>
      <c r="D23" s="303"/>
      <c r="E23" s="284">
        <f>E24</f>
        <v>0</v>
      </c>
      <c r="F23" s="252">
        <f>F24</f>
        <v>0</v>
      </c>
      <c r="G23" s="284">
        <f>G24</f>
        <v>1316018.07</v>
      </c>
      <c r="H23" s="281">
        <v>0</v>
      </c>
    </row>
    <row r="24" spans="1:8" ht="15.75" x14ac:dyDescent="0.2">
      <c r="A24" s="288">
        <v>9</v>
      </c>
      <c r="B24" s="304" t="s">
        <v>320</v>
      </c>
      <c r="C24" s="305"/>
      <c r="D24" s="306"/>
      <c r="E24" s="289">
        <v>0</v>
      </c>
      <c r="F24" s="289">
        <v>0</v>
      </c>
      <c r="G24" s="289">
        <v>1316018.07</v>
      </c>
      <c r="H24" s="281">
        <v>0</v>
      </c>
    </row>
    <row r="25" spans="1:8" ht="15.75" x14ac:dyDescent="0.2">
      <c r="A25" s="290"/>
      <c r="B25" s="295" t="s">
        <v>321</v>
      </c>
      <c r="C25" s="296"/>
      <c r="D25" s="297"/>
      <c r="E25" s="291">
        <f>SUM(E16+E21+E24)</f>
        <v>109293.32999999996</v>
      </c>
      <c r="F25" s="292">
        <f>SUM(F16+F21+F24)</f>
        <v>0</v>
      </c>
      <c r="G25" s="291">
        <f>SUM(G16+G21+G24)</f>
        <v>872514.50000000012</v>
      </c>
      <c r="H25" s="281">
        <v>0</v>
      </c>
    </row>
    <row r="26" spans="1:8" s="2" customFormat="1" ht="14.25" customHeight="1" x14ac:dyDescent="0.2">
      <c r="A26" s="315"/>
      <c r="B26" s="315"/>
      <c r="C26" s="315"/>
      <c r="D26" s="315"/>
      <c r="E26" s="315"/>
      <c r="F26" s="315"/>
      <c r="G26" s="315"/>
      <c r="H26" s="315"/>
    </row>
    <row r="27" spans="1:8" ht="16.5" customHeight="1" x14ac:dyDescent="0.2">
      <c r="A27" s="319" t="s">
        <v>73</v>
      </c>
      <c r="B27" s="319"/>
      <c r="C27" s="319"/>
      <c r="D27" s="319"/>
      <c r="E27" s="319"/>
      <c r="F27" s="319"/>
      <c r="G27" s="319"/>
      <c r="H27" s="319"/>
    </row>
    <row r="28" spans="1:8" ht="27.75" customHeight="1" x14ac:dyDescent="0.2">
      <c r="A28" s="320" t="s">
        <v>98</v>
      </c>
      <c r="B28" s="320"/>
      <c r="C28" s="320"/>
      <c r="D28" s="320"/>
      <c r="E28" s="320"/>
      <c r="F28" s="320"/>
      <c r="G28" s="320"/>
      <c r="H28" s="320"/>
    </row>
    <row r="29" spans="1:8" x14ac:dyDescent="0.2">
      <c r="A29" s="312"/>
      <c r="B29" s="312"/>
      <c r="C29" s="312"/>
      <c r="D29" s="312"/>
      <c r="E29" s="312"/>
      <c r="F29" s="312"/>
      <c r="G29" s="312"/>
      <c r="H29" s="312"/>
    </row>
  </sheetData>
  <mergeCells count="29">
    <mergeCell ref="A4:H4"/>
    <mergeCell ref="A29:H29"/>
    <mergeCell ref="A1:H1"/>
    <mergeCell ref="A2:H2"/>
    <mergeCell ref="A26:H26"/>
    <mergeCell ref="A5:H5"/>
    <mergeCell ref="A6:F6"/>
    <mergeCell ref="A27:H27"/>
    <mergeCell ref="A3:F3"/>
    <mergeCell ref="A28:H28"/>
    <mergeCell ref="B10:D10"/>
    <mergeCell ref="B11:D11"/>
    <mergeCell ref="B12:D12"/>
    <mergeCell ref="B7:D7"/>
    <mergeCell ref="B8:D8"/>
    <mergeCell ref="A9:D9"/>
    <mergeCell ref="B16:D16"/>
    <mergeCell ref="B17:D17"/>
    <mergeCell ref="A18:D18"/>
    <mergeCell ref="B13:D13"/>
    <mergeCell ref="B14:D14"/>
    <mergeCell ref="B15:D15"/>
    <mergeCell ref="B25:D25"/>
    <mergeCell ref="B22:D22"/>
    <mergeCell ref="A23:D23"/>
    <mergeCell ref="B24:D24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1"/>
  <sheetViews>
    <sheetView tabSelected="1" topLeftCell="A43" zoomScale="106" zoomScaleNormal="106" workbookViewId="0">
      <selection activeCell="A32" sqref="A32:H70"/>
    </sheetView>
  </sheetViews>
  <sheetFormatPr defaultRowHeight="12.75" x14ac:dyDescent="0.2"/>
  <cols>
    <col min="1" max="1" width="5.1640625" customWidth="1"/>
    <col min="2" max="2" width="25.5" customWidth="1"/>
    <col min="3" max="3" width="33.6640625" customWidth="1"/>
    <col min="4" max="4" width="15.6640625" customWidth="1"/>
    <col min="5" max="5" width="16.1640625" customWidth="1"/>
    <col min="6" max="6" width="22.83203125" customWidth="1"/>
    <col min="7" max="7" width="3.83203125" customWidth="1"/>
    <col min="8" max="8" width="6.5" customWidth="1"/>
    <col min="9" max="9" width="5" style="1" customWidth="1"/>
    <col min="10" max="10" width="10.83203125" customWidth="1"/>
  </cols>
  <sheetData>
    <row r="1" spans="1:11" ht="19.5" customHeight="1" x14ac:dyDescent="0.2">
      <c r="A1" s="241" t="s">
        <v>287</v>
      </c>
      <c r="B1" s="241"/>
      <c r="C1" s="241"/>
      <c r="D1" s="241"/>
      <c r="E1" s="241"/>
      <c r="F1" s="241"/>
      <c r="G1" s="241"/>
      <c r="H1" s="241"/>
    </row>
    <row r="2" spans="1:11" s="8" customFormat="1" ht="34.5" customHeight="1" x14ac:dyDescent="0.2">
      <c r="A2" s="324" t="s">
        <v>84</v>
      </c>
      <c r="B2" s="324"/>
      <c r="C2" s="324"/>
      <c r="D2" s="324"/>
      <c r="E2" s="324"/>
      <c r="F2" s="324"/>
      <c r="G2" s="324"/>
      <c r="H2" s="324"/>
      <c r="I2" s="27"/>
    </row>
    <row r="3" spans="1:11" ht="18.75" customHeight="1" x14ac:dyDescent="0.2">
      <c r="A3" s="241" t="s">
        <v>1</v>
      </c>
      <c r="B3" s="241"/>
      <c r="C3" s="241"/>
      <c r="D3" s="241"/>
      <c r="E3" s="241"/>
      <c r="F3" s="241"/>
      <c r="G3" s="241"/>
      <c r="H3" s="241"/>
    </row>
    <row r="4" spans="1:11" ht="15.75" customHeight="1" x14ac:dyDescent="0.2">
      <c r="A4" s="335" t="s">
        <v>288</v>
      </c>
      <c r="B4" s="335"/>
      <c r="C4" s="335"/>
      <c r="D4" s="241"/>
      <c r="E4" s="241"/>
      <c r="F4" s="241"/>
      <c r="G4" s="241"/>
      <c r="H4" s="241"/>
    </row>
    <row r="5" spans="1:11" ht="12.95" customHeight="1" x14ac:dyDescent="0.2">
      <c r="A5" s="242" t="s">
        <v>289</v>
      </c>
      <c r="B5" s="336"/>
      <c r="C5" s="336"/>
      <c r="D5" s="336"/>
      <c r="E5" s="336"/>
      <c r="F5" s="336"/>
      <c r="G5" s="336"/>
      <c r="H5" s="336"/>
    </row>
    <row r="6" spans="1:11" ht="30" customHeight="1" x14ac:dyDescent="0.2">
      <c r="A6" s="243" t="s">
        <v>290</v>
      </c>
      <c r="B6" s="341" t="s">
        <v>291</v>
      </c>
      <c r="C6" s="337"/>
      <c r="D6" s="244" t="s">
        <v>71</v>
      </c>
      <c r="E6" s="244" t="s">
        <v>89</v>
      </c>
      <c r="F6" s="244" t="s">
        <v>88</v>
      </c>
      <c r="G6" s="245"/>
      <c r="H6" s="245" t="s">
        <v>105</v>
      </c>
    </row>
    <row r="7" spans="1:11" ht="20.25" customHeight="1" x14ac:dyDescent="0.2">
      <c r="A7" s="327" t="s">
        <v>25</v>
      </c>
      <c r="B7" s="337"/>
      <c r="C7" s="337"/>
      <c r="D7" s="337"/>
      <c r="E7" s="337"/>
      <c r="F7" s="337"/>
      <c r="G7" s="337"/>
      <c r="H7" s="337"/>
    </row>
    <row r="8" spans="1:11" ht="12" customHeight="1" x14ac:dyDescent="0.25">
      <c r="A8" s="246"/>
      <c r="B8" s="298"/>
      <c r="C8" s="299"/>
      <c r="D8" s="247" t="s">
        <v>18</v>
      </c>
      <c r="E8" s="247" t="s">
        <v>19</v>
      </c>
      <c r="F8" s="247" t="s">
        <v>72</v>
      </c>
      <c r="G8" s="246"/>
      <c r="H8" s="246"/>
    </row>
    <row r="9" spans="1:11" ht="15.75" x14ac:dyDescent="0.2">
      <c r="A9" s="248">
        <v>6</v>
      </c>
      <c r="B9" s="329" t="s">
        <v>292</v>
      </c>
      <c r="C9" s="330"/>
      <c r="D9" s="249">
        <f>SUM(D10,D14,D18,D21,D25)</f>
        <v>339612.63999999996</v>
      </c>
      <c r="E9" s="249">
        <f>SUM(E10,E14,E18,E21,E25)</f>
        <v>1063237</v>
      </c>
      <c r="F9" s="249">
        <f>SUM(F10,F14,F18,F21,F25)</f>
        <v>339079.02</v>
      </c>
      <c r="G9" s="250"/>
      <c r="H9" s="250">
        <f>F9/E9*100</f>
        <v>31.891198293513114</v>
      </c>
    </row>
    <row r="10" spans="1:11" ht="15.75" x14ac:dyDescent="0.2">
      <c r="A10" s="251">
        <v>61</v>
      </c>
      <c r="B10" s="301" t="s">
        <v>293</v>
      </c>
      <c r="C10" s="302"/>
      <c r="D10" s="252">
        <f>SUM(D11,D12,D13)</f>
        <v>111552.89</v>
      </c>
      <c r="E10" s="252">
        <f>SUM(E11,E12,E13)</f>
        <v>221000</v>
      </c>
      <c r="F10" s="252">
        <f>SUM(F11,F12,F13)</f>
        <v>110532.85</v>
      </c>
      <c r="G10" s="253"/>
      <c r="H10" s="250">
        <f t="shared" ref="H10:H26" si="0">F10/E10*100</f>
        <v>50.014864253393668</v>
      </c>
      <c r="I10" s="29"/>
      <c r="J10" s="26"/>
      <c r="K10" s="3"/>
    </row>
    <row r="11" spans="1:11" ht="15.75" x14ac:dyDescent="0.2">
      <c r="A11" s="254">
        <v>611</v>
      </c>
      <c r="B11" s="307" t="s">
        <v>264</v>
      </c>
      <c r="C11" s="308"/>
      <c r="D11" s="255">
        <v>90844.92</v>
      </c>
      <c r="E11" s="256">
        <v>181000</v>
      </c>
      <c r="F11" s="256">
        <v>99306.11</v>
      </c>
      <c r="G11" s="253"/>
      <c r="H11" s="250">
        <f t="shared" si="0"/>
        <v>54.865254143646411</v>
      </c>
      <c r="J11" s="26"/>
      <c r="K11" s="3"/>
    </row>
    <row r="12" spans="1:11" ht="15.75" x14ac:dyDescent="0.2">
      <c r="A12" s="254">
        <v>613</v>
      </c>
      <c r="B12" s="307" t="s">
        <v>265</v>
      </c>
      <c r="C12" s="308"/>
      <c r="D12" s="255">
        <v>18708.21</v>
      </c>
      <c r="E12" s="256">
        <v>30000</v>
      </c>
      <c r="F12" s="256">
        <v>8844.9699999999993</v>
      </c>
      <c r="G12" s="253"/>
      <c r="H12" s="250">
        <f t="shared" si="0"/>
        <v>29.483233333333331</v>
      </c>
      <c r="I12" s="346"/>
      <c r="J12" s="26"/>
      <c r="K12" s="3"/>
    </row>
    <row r="13" spans="1:11" ht="15.75" x14ac:dyDescent="0.2">
      <c r="A13" s="254">
        <v>614</v>
      </c>
      <c r="B13" s="307" t="s">
        <v>266</v>
      </c>
      <c r="C13" s="308"/>
      <c r="D13" s="255">
        <v>1999.76</v>
      </c>
      <c r="E13" s="256">
        <v>10000</v>
      </c>
      <c r="F13" s="256">
        <v>2381.77</v>
      </c>
      <c r="G13" s="253"/>
      <c r="H13" s="250">
        <f t="shared" si="0"/>
        <v>23.817699999999999</v>
      </c>
      <c r="I13" s="346"/>
      <c r="J13" s="26"/>
      <c r="K13" s="3"/>
    </row>
    <row r="14" spans="1:11" ht="15.75" x14ac:dyDescent="0.2">
      <c r="A14" s="251">
        <v>63</v>
      </c>
      <c r="B14" s="301" t="s">
        <v>294</v>
      </c>
      <c r="C14" s="302"/>
      <c r="D14" s="252">
        <f>SUM(D15,D16)</f>
        <v>136626.35</v>
      </c>
      <c r="E14" s="252">
        <f>SUM(E15,E16,E17)</f>
        <v>645137</v>
      </c>
      <c r="F14" s="252">
        <f>SUM(F15,F16,F17)</f>
        <v>145930.02000000002</v>
      </c>
      <c r="G14" s="253"/>
      <c r="H14" s="250">
        <f t="shared" si="0"/>
        <v>22.620004743178583</v>
      </c>
      <c r="I14" s="346"/>
      <c r="J14" s="26"/>
    </row>
    <row r="15" spans="1:11" ht="15.75" x14ac:dyDescent="0.2">
      <c r="A15" s="254">
        <v>633</v>
      </c>
      <c r="B15" s="307" t="s">
        <v>267</v>
      </c>
      <c r="C15" s="308"/>
      <c r="D15" s="255">
        <v>127547.76</v>
      </c>
      <c r="E15" s="256">
        <v>268000</v>
      </c>
      <c r="F15" s="255">
        <v>132106.64000000001</v>
      </c>
      <c r="G15" s="253"/>
      <c r="H15" s="250">
        <f t="shared" si="0"/>
        <v>49.293522388059706</v>
      </c>
      <c r="I15" s="346"/>
      <c r="J15" s="26"/>
      <c r="K15" s="3"/>
    </row>
    <row r="16" spans="1:11" ht="15.75" x14ac:dyDescent="0.2">
      <c r="A16" s="254">
        <v>634</v>
      </c>
      <c r="B16" s="307" t="s">
        <v>268</v>
      </c>
      <c r="C16" s="308"/>
      <c r="D16" s="255">
        <v>9078.59</v>
      </c>
      <c r="E16" s="256">
        <v>10000</v>
      </c>
      <c r="F16" s="256">
        <v>13823.38</v>
      </c>
      <c r="G16" s="253"/>
      <c r="H16" s="250">
        <f t="shared" si="0"/>
        <v>138.23379999999997</v>
      </c>
      <c r="I16" s="346"/>
      <c r="J16" s="26"/>
      <c r="K16" s="3"/>
    </row>
    <row r="17" spans="1:13" ht="15.75" x14ac:dyDescent="0.2">
      <c r="A17" s="254">
        <v>635</v>
      </c>
      <c r="B17" s="307" t="s">
        <v>91</v>
      </c>
      <c r="C17" s="309"/>
      <c r="D17" s="255">
        <v>0</v>
      </c>
      <c r="E17" s="256">
        <v>367137</v>
      </c>
      <c r="F17" s="256">
        <v>0</v>
      </c>
      <c r="G17" s="253"/>
      <c r="H17" s="250">
        <f t="shared" si="0"/>
        <v>0</v>
      </c>
      <c r="I17" s="346"/>
      <c r="J17" s="26"/>
      <c r="K17" s="3"/>
    </row>
    <row r="18" spans="1:13" ht="15.75" x14ac:dyDescent="0.2">
      <c r="A18" s="251">
        <v>64</v>
      </c>
      <c r="B18" s="301" t="s">
        <v>295</v>
      </c>
      <c r="C18" s="302"/>
      <c r="D18" s="252">
        <f>SUM(D20,D19)</f>
        <v>63945.49</v>
      </c>
      <c r="E18" s="252">
        <f>SUM(E20,E19)</f>
        <v>113450</v>
      </c>
      <c r="F18" s="252">
        <f>SUM(F20,F19)</f>
        <v>60780.35</v>
      </c>
      <c r="G18" s="253"/>
      <c r="H18" s="250">
        <f t="shared" si="0"/>
        <v>53.574570295284261</v>
      </c>
      <c r="I18" s="346"/>
      <c r="J18" s="19"/>
      <c r="K18" s="347"/>
      <c r="L18" s="347"/>
      <c r="M18" s="347"/>
    </row>
    <row r="19" spans="1:13" ht="15.75" x14ac:dyDescent="0.2">
      <c r="A19" s="254">
        <v>641</v>
      </c>
      <c r="B19" s="307" t="s">
        <v>269</v>
      </c>
      <c r="C19" s="308"/>
      <c r="D19" s="255">
        <v>0</v>
      </c>
      <c r="E19" s="256">
        <v>150</v>
      </c>
      <c r="F19" s="256">
        <v>0</v>
      </c>
      <c r="G19" s="253"/>
      <c r="H19" s="250">
        <f t="shared" si="0"/>
        <v>0</v>
      </c>
      <c r="I19" s="346"/>
      <c r="J19" s="26"/>
      <c r="K19" s="347"/>
      <c r="L19" s="312"/>
      <c r="M19" s="312"/>
    </row>
    <row r="20" spans="1:13" ht="15.75" x14ac:dyDescent="0.2">
      <c r="A20" s="254">
        <v>642</v>
      </c>
      <c r="B20" s="307" t="s">
        <v>270</v>
      </c>
      <c r="C20" s="308"/>
      <c r="D20" s="255">
        <v>63945.49</v>
      </c>
      <c r="E20" s="256">
        <v>113300</v>
      </c>
      <c r="F20" s="256">
        <v>60780.35</v>
      </c>
      <c r="G20" s="253"/>
      <c r="H20" s="250">
        <f t="shared" si="0"/>
        <v>53.645498676081196</v>
      </c>
      <c r="I20" s="346"/>
      <c r="J20" s="32"/>
      <c r="K20" s="347"/>
      <c r="L20" s="312"/>
      <c r="M20" s="312"/>
    </row>
    <row r="21" spans="1:13" ht="15.75" x14ac:dyDescent="0.2">
      <c r="A21" s="251">
        <v>65</v>
      </c>
      <c r="B21" s="301" t="s">
        <v>296</v>
      </c>
      <c r="C21" s="302"/>
      <c r="D21" s="252">
        <f>SUM(D24,D23,D22)</f>
        <v>27487.909999999996</v>
      </c>
      <c r="E21" s="252">
        <f>SUM(E24,E23,E22)</f>
        <v>82650</v>
      </c>
      <c r="F21" s="252">
        <f>SUM(F24,F23,F22)</f>
        <v>21575.800000000003</v>
      </c>
      <c r="G21" s="253"/>
      <c r="H21" s="250">
        <f t="shared" si="0"/>
        <v>26.105021173623715</v>
      </c>
      <c r="I21" s="346"/>
      <c r="J21" s="6"/>
      <c r="K21" s="3"/>
    </row>
    <row r="22" spans="1:13" ht="15.75" x14ac:dyDescent="0.2">
      <c r="A22" s="254">
        <v>651</v>
      </c>
      <c r="B22" s="307" t="s">
        <v>4</v>
      </c>
      <c r="C22" s="308"/>
      <c r="D22" s="255">
        <v>0</v>
      </c>
      <c r="E22" s="256">
        <v>0</v>
      </c>
      <c r="F22" s="256">
        <v>3846.5</v>
      </c>
      <c r="G22" s="253"/>
      <c r="H22" s="250">
        <v>0</v>
      </c>
      <c r="I22" s="15"/>
      <c r="J22" s="32"/>
      <c r="K22" s="347"/>
      <c r="L22" s="312"/>
      <c r="M22" s="312"/>
    </row>
    <row r="23" spans="1:13" ht="15.75" x14ac:dyDescent="0.2">
      <c r="A23" s="254">
        <v>652</v>
      </c>
      <c r="B23" s="307" t="s">
        <v>271</v>
      </c>
      <c r="C23" s="308"/>
      <c r="D23" s="255">
        <v>17606.009999999998</v>
      </c>
      <c r="E23" s="256">
        <v>65450</v>
      </c>
      <c r="F23" s="256">
        <v>9362.19</v>
      </c>
      <c r="G23" s="253"/>
      <c r="H23" s="250">
        <f t="shared" si="0"/>
        <v>14.304339190221544</v>
      </c>
      <c r="J23" s="32"/>
      <c r="K23" s="347"/>
      <c r="L23" s="312"/>
      <c r="M23" s="312"/>
    </row>
    <row r="24" spans="1:13" ht="15.75" x14ac:dyDescent="0.2">
      <c r="A24" s="257">
        <v>653</v>
      </c>
      <c r="B24" s="325" t="s">
        <v>272</v>
      </c>
      <c r="C24" s="326"/>
      <c r="D24" s="258">
        <v>9881.9</v>
      </c>
      <c r="E24" s="259">
        <v>17200</v>
      </c>
      <c r="F24" s="259">
        <v>8367.11</v>
      </c>
      <c r="G24" s="260"/>
      <c r="H24" s="250">
        <f t="shared" si="0"/>
        <v>48.645988372093022</v>
      </c>
      <c r="J24" s="30"/>
      <c r="K24" s="312"/>
      <c r="L24" s="312"/>
      <c r="M24" s="312"/>
    </row>
    <row r="25" spans="1:13" ht="15.75" x14ac:dyDescent="0.2">
      <c r="A25" s="261">
        <v>68</v>
      </c>
      <c r="B25" s="331" t="s">
        <v>58</v>
      </c>
      <c r="C25" s="332"/>
      <c r="D25" s="262">
        <v>0</v>
      </c>
      <c r="E25" s="262">
        <f>E26</f>
        <v>1000</v>
      </c>
      <c r="F25" s="262">
        <f>SUM(F26)</f>
        <v>260</v>
      </c>
      <c r="G25" s="263"/>
      <c r="H25" s="250">
        <f t="shared" si="0"/>
        <v>26</v>
      </c>
      <c r="J25" s="30"/>
      <c r="K25" s="312"/>
      <c r="L25" s="312"/>
      <c r="M25" s="312"/>
    </row>
    <row r="26" spans="1:13" ht="15.75" x14ac:dyDescent="0.2">
      <c r="A26" s="264">
        <v>683</v>
      </c>
      <c r="B26" s="333" t="s">
        <v>59</v>
      </c>
      <c r="C26" s="334"/>
      <c r="D26" s="265">
        <v>0</v>
      </c>
      <c r="E26" s="266">
        <v>1000</v>
      </c>
      <c r="F26" s="265">
        <v>260</v>
      </c>
      <c r="G26" s="263"/>
      <c r="H26" s="250">
        <f t="shared" si="0"/>
        <v>26</v>
      </c>
      <c r="I26" s="29"/>
      <c r="J26" s="30"/>
    </row>
    <row r="27" spans="1:13" ht="20.25" customHeight="1" x14ac:dyDescent="0.2">
      <c r="A27" s="338" t="s">
        <v>297</v>
      </c>
      <c r="B27" s="336"/>
      <c r="C27" s="336"/>
      <c r="D27" s="336"/>
      <c r="E27" s="336"/>
      <c r="F27" s="336"/>
      <c r="G27" s="336"/>
      <c r="H27" s="336"/>
      <c r="J27" s="30"/>
    </row>
    <row r="28" spans="1:13" ht="15.75" x14ac:dyDescent="0.2">
      <c r="A28" s="248">
        <v>7</v>
      </c>
      <c r="B28" s="329" t="s">
        <v>298</v>
      </c>
      <c r="C28" s="330"/>
      <c r="D28" s="249">
        <f>D29</f>
        <v>0</v>
      </c>
      <c r="E28" s="249">
        <f>E29</f>
        <v>1087763</v>
      </c>
      <c r="F28" s="249">
        <f>F29</f>
        <v>0</v>
      </c>
      <c r="G28" s="250"/>
      <c r="H28" s="250">
        <f>F28/E28*100</f>
        <v>0</v>
      </c>
      <c r="J28" s="30"/>
    </row>
    <row r="29" spans="1:13" ht="15.75" x14ac:dyDescent="0.2">
      <c r="A29" s="251">
        <v>71</v>
      </c>
      <c r="B29" s="301" t="s">
        <v>299</v>
      </c>
      <c r="C29" s="302"/>
      <c r="D29" s="252">
        <f>SUM(D31,D30)</f>
        <v>0</v>
      </c>
      <c r="E29" s="252">
        <f>SUM(E31,E30)</f>
        <v>1087763</v>
      </c>
      <c r="F29" s="252">
        <f>SUM(F31,F30)</f>
        <v>0</v>
      </c>
      <c r="G29" s="253"/>
      <c r="H29" s="250">
        <f t="shared" ref="H29:H31" si="1">F29/E29*100</f>
        <v>0</v>
      </c>
    </row>
    <row r="30" spans="1:13" ht="15.75" x14ac:dyDescent="0.2">
      <c r="A30" s="254">
        <v>711</v>
      </c>
      <c r="B30" s="307" t="s">
        <v>273</v>
      </c>
      <c r="C30" s="308"/>
      <c r="D30" s="255">
        <v>0</v>
      </c>
      <c r="E30" s="255">
        <v>1057763</v>
      </c>
      <c r="F30" s="267">
        <v>0</v>
      </c>
      <c r="G30" s="253"/>
      <c r="H30" s="250">
        <f t="shared" si="1"/>
        <v>0</v>
      </c>
      <c r="I30" s="15"/>
      <c r="J30" s="3"/>
    </row>
    <row r="31" spans="1:13" ht="15.75" x14ac:dyDescent="0.2">
      <c r="A31" s="254">
        <v>721</v>
      </c>
      <c r="B31" s="307" t="s">
        <v>26</v>
      </c>
      <c r="C31" s="308"/>
      <c r="D31" s="255">
        <v>0</v>
      </c>
      <c r="E31" s="255">
        <v>30000</v>
      </c>
      <c r="F31" s="267">
        <v>0</v>
      </c>
      <c r="G31" s="253"/>
      <c r="H31" s="250">
        <f t="shared" si="1"/>
        <v>0</v>
      </c>
      <c r="J31" s="26"/>
      <c r="K31" s="3"/>
    </row>
    <row r="32" spans="1:13" ht="20.25" customHeight="1" x14ac:dyDescent="0.2">
      <c r="A32" s="327" t="s">
        <v>80</v>
      </c>
      <c r="B32" s="328"/>
      <c r="C32" s="328"/>
      <c r="D32" s="328"/>
      <c r="E32" s="328"/>
      <c r="F32" s="328"/>
      <c r="G32" s="328"/>
      <c r="H32" s="328"/>
      <c r="J32" s="31"/>
      <c r="K32" s="31"/>
      <c r="L32" s="31"/>
    </row>
    <row r="33" spans="1:8" ht="15.75" x14ac:dyDescent="0.2">
      <c r="A33" s="248">
        <v>3</v>
      </c>
      <c r="B33" s="329" t="s">
        <v>300</v>
      </c>
      <c r="C33" s="330"/>
      <c r="D33" s="249">
        <f>SUM(D53,D51,D48,D46,D44,D38,D34)</f>
        <v>154456.94999999998</v>
      </c>
      <c r="E33" s="249">
        <f>SUM(E53,E51,E48,E46,E44,E38,E34)</f>
        <v>1263150</v>
      </c>
      <c r="F33" s="249">
        <f>SUM(F53,F51,F48,F46,F44,F38,F34)</f>
        <v>326313.83999999997</v>
      </c>
      <c r="G33" s="250"/>
      <c r="H33" s="250">
        <f>F33/E33*100</f>
        <v>25.833340458377862</v>
      </c>
    </row>
    <row r="34" spans="1:8" ht="15.75" x14ac:dyDescent="0.2">
      <c r="A34" s="251">
        <v>31</v>
      </c>
      <c r="B34" s="301" t="s">
        <v>126</v>
      </c>
      <c r="C34" s="302"/>
      <c r="D34" s="252">
        <f>SUM(D35,D36,D37)</f>
        <v>37689.71</v>
      </c>
      <c r="E34" s="252">
        <f>SUM(E35,E36,E37)</f>
        <v>109500</v>
      </c>
      <c r="F34" s="252">
        <f>SUM(F35,F36,F37)</f>
        <v>51237.600000000006</v>
      </c>
      <c r="G34" s="253"/>
      <c r="H34" s="250">
        <f t="shared" ref="H34:H58" si="2">F34/E34*100</f>
        <v>46.792328767123294</v>
      </c>
    </row>
    <row r="35" spans="1:8" ht="15.75" x14ac:dyDescent="0.2">
      <c r="A35" s="254">
        <v>311</v>
      </c>
      <c r="B35" s="307" t="s">
        <v>274</v>
      </c>
      <c r="C35" s="308"/>
      <c r="D35" s="255">
        <f>POS.DIO!D48+POS.DIO!D106</f>
        <v>32392.91</v>
      </c>
      <c r="E35" s="255">
        <f>POS.DIO!E48+POS.DIO!E106</f>
        <v>91000</v>
      </c>
      <c r="F35" s="255">
        <f>POS.DIO!F48+POS.DIO!F106</f>
        <v>43986.12</v>
      </c>
      <c r="G35" s="253"/>
      <c r="H35" s="250">
        <f t="shared" si="2"/>
        <v>48.336395604395612</v>
      </c>
    </row>
    <row r="36" spans="1:8" ht="15.75" x14ac:dyDescent="0.2">
      <c r="A36" s="254">
        <v>312</v>
      </c>
      <c r="B36" s="307" t="s">
        <v>275</v>
      </c>
      <c r="C36" s="308"/>
      <c r="D36" s="255">
        <f>POS.DIO!D49</f>
        <v>0</v>
      </c>
      <c r="E36" s="255">
        <f>POS.DIO!E49</f>
        <v>3500</v>
      </c>
      <c r="F36" s="255">
        <f>POS.DIO!F49</f>
        <v>0</v>
      </c>
      <c r="G36" s="253"/>
      <c r="H36" s="250">
        <f t="shared" si="2"/>
        <v>0</v>
      </c>
    </row>
    <row r="37" spans="1:8" ht="15.75" x14ac:dyDescent="0.2">
      <c r="A37" s="254">
        <v>313</v>
      </c>
      <c r="B37" s="307" t="s">
        <v>3</v>
      </c>
      <c r="C37" s="308"/>
      <c r="D37" s="255">
        <f>POS.DIO!D50+POS.DIO!D107</f>
        <v>5296.8</v>
      </c>
      <c r="E37" s="255">
        <f>POS.DIO!E50+POS.DIO!E107</f>
        <v>15000</v>
      </c>
      <c r="F37" s="255">
        <f>POS.DIO!F50+POS.DIO!F107</f>
        <v>7251.48</v>
      </c>
      <c r="G37" s="253"/>
      <c r="H37" s="250">
        <f t="shared" si="2"/>
        <v>48.343199999999996</v>
      </c>
    </row>
    <row r="38" spans="1:8" ht="15.75" x14ac:dyDescent="0.2">
      <c r="A38" s="251">
        <v>32</v>
      </c>
      <c r="B38" s="301" t="s">
        <v>115</v>
      </c>
      <c r="C38" s="302"/>
      <c r="D38" s="252">
        <f>SUM(D39,D40,D41,D42,D43)</f>
        <v>69719.01999999999</v>
      </c>
      <c r="E38" s="252">
        <f>SUM(E39,E40,E41,E42,E43)</f>
        <v>695905</v>
      </c>
      <c r="F38" s="252">
        <f>SUM(F39,F40,F41,F42,F43)</f>
        <v>111316.28</v>
      </c>
      <c r="G38" s="253"/>
      <c r="H38" s="250">
        <f t="shared" si="2"/>
        <v>15.995901739461566</v>
      </c>
    </row>
    <row r="39" spans="1:8" ht="15.75" x14ac:dyDescent="0.2">
      <c r="A39" s="254">
        <v>321</v>
      </c>
      <c r="B39" s="307" t="s">
        <v>52</v>
      </c>
      <c r="C39" s="308"/>
      <c r="D39" s="255">
        <f>POS.DIO!D52+POS.DIO!D109</f>
        <v>589.88</v>
      </c>
      <c r="E39" s="255">
        <f>POS.DIO!E52+POS.DIO!E109</f>
        <v>4500</v>
      </c>
      <c r="F39" s="255">
        <f>POS.DIO!F52+POS.DIO!F109</f>
        <v>1821.7</v>
      </c>
      <c r="G39" s="253"/>
      <c r="H39" s="250">
        <f t="shared" si="2"/>
        <v>40.482222222222227</v>
      </c>
    </row>
    <row r="40" spans="1:8" ht="15.75" x14ac:dyDescent="0.2">
      <c r="A40" s="254">
        <v>322</v>
      </c>
      <c r="B40" s="307" t="s">
        <v>22</v>
      </c>
      <c r="C40" s="308"/>
      <c r="D40" s="255">
        <f>POS.DIO!D53+POS.DIO!D110+POS.DIO!D177+POS.DIO!D192+POS.DIO!D202+POS.DIO!D210+POS.DIO!D220+POS.DIO!D226+POS.DIO!D393+POS.DIO!D500+POS.DIO!D516+POS.DIO!D542</f>
        <v>17499.349999999999</v>
      </c>
      <c r="E40" s="255">
        <f>POS.DIO!E53+POS.DIO!E110+POS.DIO!E177+POS.DIO!E192+POS.DIO!E202+POS.DIO!E210+POS.DIO!E220+POS.DIO!E226+POS.DIO!E393+POS.DIO!E500+POS.DIO!E516+POS.DIO!E542</f>
        <v>61800</v>
      </c>
      <c r="F40" s="255">
        <f>POS.DIO!F53+POS.DIO!F110+POS.DIO!F177+POS.DIO!F192+POS.DIO!F202+POS.DIO!F210+POS.DIO!F220+POS.DIO!F226+POS.DIO!F393+POS.DIO!F500+POS.DIO!F516+POS.DIO!F542</f>
        <v>17435.509999999998</v>
      </c>
      <c r="G40" s="253"/>
      <c r="H40" s="250">
        <f t="shared" si="2"/>
        <v>28.212799352750807</v>
      </c>
    </row>
    <row r="41" spans="1:8" ht="15.75" x14ac:dyDescent="0.2">
      <c r="A41" s="254">
        <v>323</v>
      </c>
      <c r="B41" s="307" t="s">
        <v>46</v>
      </c>
      <c r="C41" s="308"/>
      <c r="D41" s="255">
        <f>POS.DIO!D54+POS.DIO!D81+POS.DIO!D97+POS.DIO!D111+POS.DIO!D132+POS.DIO!D160+POS.DIO!D176+POS.DIO!D184+POS.DIO!D191+POS.DIO!D201+POS.DIO!D211+POS.DIO!D219+POS.DIO!D227+POS.DIO!D233+POS.DIO!D241+POS.DIO!D285+POS.DIO!D300+POS.DIO!D317+POS.DIO!D350+POS.DIO!D369+POS.DIO!D377+POS.DIO!D394+POS.DIO!D406+POS.DIO!D543+POS.DIO!D589</f>
        <v>45622.149999999994</v>
      </c>
      <c r="E41" s="255">
        <f>POS.DIO!E54+POS.DIO!E81+POS.DIO!E97+POS.DIO!E111+POS.DIO!E132+POS.DIO!E160+POS.DIO!E176+POS.DIO!E184+POS.DIO!E191+POS.DIO!E201+POS.DIO!E211+POS.DIO!E219+POS.DIO!E227+POS.DIO!E233+POS.DIO!E241+POS.DIO!E285+POS.DIO!E300+POS.DIO!E317+POS.DIO!E350+POS.DIO!E369+POS.DIO!E377+POS.DIO!E394+POS.DIO!E406+POS.DIO!E543+POS.DIO!E589</f>
        <v>602105</v>
      </c>
      <c r="F41" s="255">
        <f>POS.DIO!F54+POS.DIO!F81+POS.DIO!F97+POS.DIO!F111+POS.DIO!F132+POS.DIO!F160+POS.DIO!F176+POS.DIO!F184+POS.DIO!F191+POS.DIO!F201+POS.DIO!F211+POS.DIO!F219+POS.DIO!F227+POS.DIO!F233+POS.DIO!F241+POS.DIO!F285+POS.DIO!F300+POS.DIO!F317+POS.DIO!F350+POS.DIO!F369+POS.DIO!F377+POS.DIO!F394+POS.DIO!F406+POS.DIO!F543+POS.DIO!F589</f>
        <v>62682.600000000006</v>
      </c>
      <c r="G41" s="253"/>
      <c r="H41" s="250">
        <f t="shared" si="2"/>
        <v>10.410576228398702</v>
      </c>
    </row>
    <row r="42" spans="1:8" ht="15.75" x14ac:dyDescent="0.2">
      <c r="A42" s="254">
        <v>324</v>
      </c>
      <c r="B42" s="307" t="s">
        <v>276</v>
      </c>
      <c r="C42" s="308"/>
      <c r="D42" s="255">
        <f>POS.DIO!D55</f>
        <v>0</v>
      </c>
      <c r="E42" s="255">
        <f>POS.DIO!E55</f>
        <v>0</v>
      </c>
      <c r="F42" s="255">
        <f>POS.DIO!F55</f>
        <v>0</v>
      </c>
      <c r="G42" s="253"/>
      <c r="H42" s="250">
        <v>0</v>
      </c>
    </row>
    <row r="43" spans="1:8" ht="15.75" x14ac:dyDescent="0.2">
      <c r="A43" s="254">
        <v>329</v>
      </c>
      <c r="B43" s="307" t="s">
        <v>277</v>
      </c>
      <c r="C43" s="308"/>
      <c r="D43" s="255">
        <f>POS.DIO!D19+POS.DIO!D27+POS.DIO!D56+POS.DIO!D338</f>
        <v>6007.6399999999994</v>
      </c>
      <c r="E43" s="255">
        <f>POS.DIO!E19+POS.DIO!E56+POS.DIO!E338</f>
        <v>27500</v>
      </c>
      <c r="F43" s="255">
        <f>POS.DIO!F19+POS.DIO!F27+POS.DIO!F56+POS.DIO!F338</f>
        <v>29376.47</v>
      </c>
      <c r="G43" s="253"/>
      <c r="H43" s="250">
        <f t="shared" si="2"/>
        <v>106.82352727272728</v>
      </c>
    </row>
    <row r="44" spans="1:8" ht="15.75" x14ac:dyDescent="0.2">
      <c r="A44" s="251">
        <v>34</v>
      </c>
      <c r="B44" s="301" t="s">
        <v>134</v>
      </c>
      <c r="C44" s="302"/>
      <c r="D44" s="252">
        <f>D45</f>
        <v>512.87</v>
      </c>
      <c r="E44" s="252">
        <f>E45</f>
        <v>1600</v>
      </c>
      <c r="F44" s="252">
        <f>F45</f>
        <v>640.27</v>
      </c>
      <c r="G44" s="253"/>
      <c r="H44" s="250">
        <f t="shared" si="2"/>
        <v>40.016874999999999</v>
      </c>
    </row>
    <row r="45" spans="1:8" ht="15.75" x14ac:dyDescent="0.2">
      <c r="A45" s="254">
        <v>343</v>
      </c>
      <c r="B45" s="307" t="s">
        <v>278</v>
      </c>
      <c r="C45" s="308"/>
      <c r="D45" s="255">
        <f>POS.DIO!D58</f>
        <v>512.87</v>
      </c>
      <c r="E45" s="255">
        <f>POS.DIO!E58</f>
        <v>1600</v>
      </c>
      <c r="F45" s="255">
        <f>POS.DIO!F58</f>
        <v>640.27</v>
      </c>
      <c r="G45" s="253"/>
      <c r="H45" s="250">
        <f t="shared" si="2"/>
        <v>40.016874999999999</v>
      </c>
    </row>
    <row r="46" spans="1:8" ht="15.75" x14ac:dyDescent="0.2">
      <c r="A46" s="251">
        <v>35</v>
      </c>
      <c r="B46" s="342" t="s">
        <v>279</v>
      </c>
      <c r="C46" s="343"/>
      <c r="D46" s="252">
        <f>D47</f>
        <v>0</v>
      </c>
      <c r="E46" s="252">
        <f>E47</f>
        <v>8000</v>
      </c>
      <c r="F46" s="252">
        <f>F47</f>
        <v>220</v>
      </c>
      <c r="G46" s="253"/>
      <c r="H46" s="250">
        <f t="shared" si="2"/>
        <v>2.75</v>
      </c>
    </row>
    <row r="47" spans="1:8" ht="15.75" x14ac:dyDescent="0.2">
      <c r="A47" s="254">
        <v>352</v>
      </c>
      <c r="B47" s="307" t="s">
        <v>280</v>
      </c>
      <c r="C47" s="308"/>
      <c r="D47" s="255">
        <f>POS.DIO!D358+POS.DIO!D487</f>
        <v>0</v>
      </c>
      <c r="E47" s="255">
        <f>POS.DIO!E358+POS.DIO!E487</f>
        <v>8000</v>
      </c>
      <c r="F47" s="255">
        <f>POS.DIO!F358+POS.DIO!F487</f>
        <v>220</v>
      </c>
      <c r="G47" s="253"/>
      <c r="H47" s="250">
        <f t="shared" si="2"/>
        <v>2.75</v>
      </c>
    </row>
    <row r="48" spans="1:8" ht="15.75" x14ac:dyDescent="0.2">
      <c r="A48" s="251">
        <v>36</v>
      </c>
      <c r="B48" s="301" t="s">
        <v>143</v>
      </c>
      <c r="C48" s="302"/>
      <c r="D48" s="252">
        <f>SUM(D49,D50)</f>
        <v>22370</v>
      </c>
      <c r="E48" s="252">
        <f>SUM(E49,E50)</f>
        <v>55800</v>
      </c>
      <c r="F48" s="252">
        <f>SUM(F49,F50)</f>
        <v>28381.350000000002</v>
      </c>
      <c r="G48" s="253"/>
      <c r="H48" s="250">
        <f t="shared" si="2"/>
        <v>50.862634408602162</v>
      </c>
    </row>
    <row r="49" spans="1:12" ht="15.75" x14ac:dyDescent="0.2">
      <c r="A49" s="254">
        <v>363</v>
      </c>
      <c r="B49" s="307" t="s">
        <v>15</v>
      </c>
      <c r="C49" s="308"/>
      <c r="D49" s="255">
        <f>POS.DIO!D60+POS.DIO!D89+POS.DIO!D336+POS.DIO!D385+POS.DIO!D396+POS.DIO!D421</f>
        <v>22370</v>
      </c>
      <c r="E49" s="255">
        <f>POS.DIO!E89+POS.DIO!E336+POS.DIO!E385+POS.DIO!E396+POS.DIO!E421</f>
        <v>55800</v>
      </c>
      <c r="F49" s="255">
        <f>POS.DIO!F60+POS.DIO!F89+POS.DIO!F336+POS.DIO!F385+POS.DIO!F396+POS.DIO!F421</f>
        <v>28381.350000000002</v>
      </c>
      <c r="G49" s="253"/>
      <c r="H49" s="250">
        <f t="shared" si="2"/>
        <v>50.862634408602162</v>
      </c>
    </row>
    <row r="50" spans="1:12" ht="15.75" x14ac:dyDescent="0.2">
      <c r="A50" s="254">
        <v>366</v>
      </c>
      <c r="B50" s="344" t="s">
        <v>2</v>
      </c>
      <c r="C50" s="345"/>
      <c r="D50" s="255">
        <f>POS.DIO!D152+POS.DIO!D601</f>
        <v>0</v>
      </c>
      <c r="E50" s="255">
        <f>POS.DIO!E152+POS.DIO!E601</f>
        <v>0</v>
      </c>
      <c r="F50" s="255">
        <f>POS.DIO!F152+POS.DIO!F601</f>
        <v>0</v>
      </c>
      <c r="G50" s="253"/>
      <c r="H50" s="250">
        <v>0</v>
      </c>
    </row>
    <row r="51" spans="1:12" ht="15.75" x14ac:dyDescent="0.2">
      <c r="A51" s="251">
        <v>37</v>
      </c>
      <c r="B51" s="301" t="s">
        <v>301</v>
      </c>
      <c r="C51" s="302"/>
      <c r="D51" s="252">
        <f>D52</f>
        <v>5111.24</v>
      </c>
      <c r="E51" s="252">
        <f>E52</f>
        <v>42500</v>
      </c>
      <c r="F51" s="252">
        <f>F52</f>
        <v>6283.5</v>
      </c>
      <c r="G51" s="253"/>
      <c r="H51" s="250">
        <f t="shared" si="2"/>
        <v>14.784705882352942</v>
      </c>
    </row>
    <row r="52" spans="1:12" ht="15.75" x14ac:dyDescent="0.2">
      <c r="A52" s="254">
        <v>372</v>
      </c>
      <c r="B52" s="307" t="s">
        <v>281</v>
      </c>
      <c r="C52" s="308"/>
      <c r="D52" s="255">
        <f>POS.DIO!D427+POS.DIO!D435+POS.DIO!D450+POS.DIO!D555+POS.DIO!D564+POS.DIO!D578</f>
        <v>5111.24</v>
      </c>
      <c r="E52" s="255">
        <f>POS.DIO!E427+POS.DIO!E435+POS.DIO!E450+POS.DIO!E555+POS.DIO!E564+POS.DIO!E578</f>
        <v>42500</v>
      </c>
      <c r="F52" s="255">
        <f>POS.DIO!F427+POS.DIO!F435+POS.DIO!F450+POS.DIO!F555+POS.DIO!F564+POS.DIO!F578</f>
        <v>6283.5</v>
      </c>
      <c r="G52" s="253"/>
      <c r="H52" s="250">
        <f t="shared" si="2"/>
        <v>14.784705882352942</v>
      </c>
    </row>
    <row r="53" spans="1:12" ht="15.75" x14ac:dyDescent="0.2">
      <c r="A53" s="251">
        <v>38</v>
      </c>
      <c r="B53" s="301" t="s">
        <v>118</v>
      </c>
      <c r="C53" s="302"/>
      <c r="D53" s="252">
        <f>SUM(D54,D55,D56,D57,D58)</f>
        <v>19054.11</v>
      </c>
      <c r="E53" s="252">
        <f>SUM(E54,E55,E56,E57,E58)</f>
        <v>349845</v>
      </c>
      <c r="F53" s="252">
        <f>SUM(F54,F55,F56,F57,F58)</f>
        <v>128234.84</v>
      </c>
      <c r="G53" s="253"/>
      <c r="H53" s="250">
        <f t="shared" si="2"/>
        <v>36.654758535923051</v>
      </c>
    </row>
    <row r="54" spans="1:12" ht="15.75" x14ac:dyDescent="0.2">
      <c r="A54" s="254">
        <v>381</v>
      </c>
      <c r="B54" s="307" t="s">
        <v>5</v>
      </c>
      <c r="C54" s="308"/>
      <c r="D54" s="255">
        <f>POS.DIO!D25+POS.DIO!D34+POS.DIO!D459+POS.DIO!D468+POS.DIO!D474+POS.DIO!D489+POS.DIO!D498+POS.DIO!D514+POS.DIO!D545+POS.DIO!D557+POS.DIO!D571</f>
        <v>16912.86</v>
      </c>
      <c r="E54" s="255">
        <f>POS.DIO!E25+POS.DIO!E34+POS.DIO!E459+POS.DIO!E468+POS.DIO!E474+POS.DIO!E489+POS.DIO!E498+POS.DIO!E514+POS.DIO!E545+POS.DIO!E557+POS.DIO!E571</f>
        <v>34757.199999999997</v>
      </c>
      <c r="F54" s="255">
        <f>POS.DIO!F25+POS.DIO!F34+POS.DIO!F459+POS.DIO!F468+POS.DIO!F474+POS.DIO!F489+POS.DIO!F498+POS.DIO!F514+POS.DIO!F545+POS.DIO!F557+POS.DIO!F571</f>
        <v>17573.5</v>
      </c>
      <c r="G54" s="253"/>
      <c r="H54" s="250">
        <f t="shared" si="2"/>
        <v>50.560747125775386</v>
      </c>
    </row>
    <row r="55" spans="1:12" ht="15.75" x14ac:dyDescent="0.2">
      <c r="A55" s="254">
        <v>382</v>
      </c>
      <c r="B55" s="307" t="s">
        <v>282</v>
      </c>
      <c r="C55" s="308"/>
      <c r="D55" s="255">
        <f>POS.DIO!D481+POS.DIO!D522</f>
        <v>1500</v>
      </c>
      <c r="E55" s="255">
        <f>POS.DIO!E481+POS.DIO!E522</f>
        <v>19000</v>
      </c>
      <c r="F55" s="255">
        <f>POS.DIO!F481+POS.DIO!F522</f>
        <v>5972.67</v>
      </c>
      <c r="G55" s="253"/>
      <c r="H55" s="250">
        <f t="shared" si="2"/>
        <v>31.435105263157897</v>
      </c>
    </row>
    <row r="56" spans="1:12" ht="15.75" x14ac:dyDescent="0.2">
      <c r="A56" s="254">
        <v>383</v>
      </c>
      <c r="B56" s="307" t="s">
        <v>283</v>
      </c>
      <c r="C56" s="308"/>
      <c r="D56" s="267">
        <f>POS.DIO!D62+POS.DIO!D360</f>
        <v>0</v>
      </c>
      <c r="E56" s="267">
        <f>POS.DIO!E360</f>
        <v>0</v>
      </c>
      <c r="F56" s="267">
        <f>POS.DIO!F62+POS.DIO!F360</f>
        <v>0</v>
      </c>
      <c r="G56" s="253"/>
      <c r="H56" s="250">
        <v>0</v>
      </c>
    </row>
    <row r="57" spans="1:12" ht="15.75" x14ac:dyDescent="0.2">
      <c r="A57" s="254">
        <v>385</v>
      </c>
      <c r="B57" s="307" t="s">
        <v>284</v>
      </c>
      <c r="C57" s="308"/>
      <c r="D57" s="255">
        <f>POS.DIO!D73</f>
        <v>0</v>
      </c>
      <c r="E57" s="255">
        <f>POS.DIO!E73</f>
        <v>5087.8</v>
      </c>
      <c r="F57" s="255">
        <f>POS.DIO!F73</f>
        <v>0</v>
      </c>
      <c r="G57" s="253"/>
      <c r="H57" s="250">
        <f t="shared" si="2"/>
        <v>0</v>
      </c>
    </row>
    <row r="58" spans="1:12" ht="15.75" x14ac:dyDescent="0.2">
      <c r="A58" s="257">
        <v>386</v>
      </c>
      <c r="B58" s="325" t="s">
        <v>12</v>
      </c>
      <c r="C58" s="326"/>
      <c r="D58" s="258">
        <f>POS.DIO!D319+POS.DIO!D302</f>
        <v>641.25</v>
      </c>
      <c r="E58" s="258">
        <f>POS.DIO!E319+POS.DIO!E302</f>
        <v>291000</v>
      </c>
      <c r="F58" s="258">
        <f>POS.DIO!F319+POS.DIO!F302</f>
        <v>104688.67</v>
      </c>
      <c r="G58" s="260"/>
      <c r="H58" s="272">
        <f t="shared" si="2"/>
        <v>35.975487972508589</v>
      </c>
    </row>
    <row r="59" spans="1:12" ht="15.75" x14ac:dyDescent="0.2">
      <c r="A59" s="273"/>
      <c r="B59" s="274"/>
      <c r="C59" s="274"/>
      <c r="D59" s="275"/>
      <c r="E59" s="275"/>
      <c r="F59" s="275"/>
      <c r="G59" s="276"/>
      <c r="H59" s="276"/>
    </row>
    <row r="60" spans="1:12" s="2" customFormat="1" ht="20.25" customHeight="1" x14ac:dyDescent="0.2">
      <c r="A60" s="338" t="s">
        <v>302</v>
      </c>
      <c r="B60" s="336"/>
      <c r="C60" s="336"/>
      <c r="D60" s="336"/>
      <c r="E60" s="336"/>
      <c r="F60" s="336"/>
      <c r="G60" s="336"/>
      <c r="H60" s="336"/>
      <c r="I60" s="28"/>
      <c r="J60"/>
      <c r="K60"/>
      <c r="L60"/>
    </row>
    <row r="61" spans="1:12" s="2" customFormat="1" ht="15.75" x14ac:dyDescent="0.2">
      <c r="A61" s="248">
        <v>4</v>
      </c>
      <c r="B61" s="329" t="s">
        <v>303</v>
      </c>
      <c r="C61" s="330"/>
      <c r="D61" s="249">
        <f>SUM(D62,D64,D68)</f>
        <v>75862.360000000015</v>
      </c>
      <c r="E61" s="249">
        <f>SUM(E62,E64,E68)</f>
        <v>887850</v>
      </c>
      <c r="F61" s="249">
        <f>SUM(F62,F64,F68)</f>
        <v>456268.75</v>
      </c>
      <c r="G61" s="250"/>
      <c r="H61" s="250">
        <f>F61/E61*100</f>
        <v>51.390296784366726</v>
      </c>
      <c r="I61" s="28"/>
      <c r="J61"/>
      <c r="K61"/>
      <c r="L61"/>
    </row>
    <row r="62" spans="1:12" ht="15.75" x14ac:dyDescent="0.2">
      <c r="A62" s="268">
        <v>41</v>
      </c>
      <c r="B62" s="339" t="s">
        <v>11</v>
      </c>
      <c r="C62" s="340"/>
      <c r="D62" s="269">
        <v>0</v>
      </c>
      <c r="E62" s="269">
        <f>E63</f>
        <v>0</v>
      </c>
      <c r="F62" s="269">
        <v>0</v>
      </c>
      <c r="G62" s="253"/>
      <c r="H62" s="250">
        <v>0</v>
      </c>
      <c r="J62" s="2"/>
      <c r="K62" s="2"/>
      <c r="L62" s="2"/>
    </row>
    <row r="63" spans="1:12" ht="15.75" x14ac:dyDescent="0.2">
      <c r="A63" s="270">
        <v>411</v>
      </c>
      <c r="B63" s="295" t="s">
        <v>10</v>
      </c>
      <c r="C63" s="296"/>
      <c r="D63" s="271">
        <v>0</v>
      </c>
      <c r="E63" s="271">
        <v>0</v>
      </c>
      <c r="F63" s="271">
        <v>0</v>
      </c>
      <c r="G63" s="253"/>
      <c r="H63" s="250">
        <v>0</v>
      </c>
      <c r="J63" s="2"/>
      <c r="K63" s="2"/>
      <c r="L63" s="2"/>
    </row>
    <row r="64" spans="1:12" ht="15.75" x14ac:dyDescent="0.2">
      <c r="A64" s="251">
        <v>42</v>
      </c>
      <c r="B64" s="301" t="s">
        <v>244</v>
      </c>
      <c r="C64" s="302"/>
      <c r="D64" s="252">
        <f>SUM(D67,D66,D65)</f>
        <v>70863.950000000012</v>
      </c>
      <c r="E64" s="252">
        <f>SUM(E67,E66,E65)</f>
        <v>852850</v>
      </c>
      <c r="F64" s="252">
        <f>SUM(F67,F66,F65)</f>
        <v>454068.75</v>
      </c>
      <c r="G64" s="253"/>
      <c r="H64" s="250">
        <f t="shared" ref="H64:H69" si="3">F64/E64*100</f>
        <v>53.241337867151316</v>
      </c>
    </row>
    <row r="65" spans="1:8" ht="15.75" x14ac:dyDescent="0.2">
      <c r="A65" s="254">
        <v>421</v>
      </c>
      <c r="B65" s="307" t="s">
        <v>285</v>
      </c>
      <c r="C65" s="308"/>
      <c r="D65" s="255">
        <f>POS.DIO!D146+POS.DIO!D163+POS.DIO!D255+POS.DIO!D265+POS.DIO!D272+POS.DIO!D288+POS.DIO!D305+POS.DIO!D322+POS.DIO!D409+POS.DIO!D443+POS.DIO!D506+POS.DIO!D529+POS.DIO!D592</f>
        <v>66510.820000000007</v>
      </c>
      <c r="E65" s="255">
        <f>POS.DIO!E146+POS.DIO!E163+POS.DIO!E255+POS.DIO!E265+POS.DIO!E272+POS.DIO!E288+POS.DIO!E305+POS.DIO!E322+POS.DIO!E409+POS.DIO!E443+POS.DIO!E506+POS.DIO!E529+POS.DIO!E592</f>
        <v>807000</v>
      </c>
      <c r="F65" s="255">
        <f>POS.DIO!F146+POS.DIO!F163+POS.DIO!F255+POS.DIO!F265+POS.DIO!F272+POS.DIO!F288+POS.DIO!F305+POS.DIO!F322+POS.DIO!F409+POS.DIO!F443+POS.DIO!F506+POS.DIO!F529+POS.DIO!F592</f>
        <v>454068.75</v>
      </c>
      <c r="G65" s="253"/>
      <c r="H65" s="250">
        <f t="shared" si="3"/>
        <v>56.266263940520446</v>
      </c>
    </row>
    <row r="66" spans="1:8" ht="15.75" x14ac:dyDescent="0.2">
      <c r="A66" s="254">
        <v>422</v>
      </c>
      <c r="B66" s="307" t="s">
        <v>286</v>
      </c>
      <c r="C66" s="308"/>
      <c r="D66" s="255">
        <f>POS.DIO!D114+POS.DIO!D122+POS.DIO!D257+POS.DIO!D266+POS.DIO!D333+POS.DIO!D410+POS.DIO!D593</f>
        <v>0</v>
      </c>
      <c r="E66" s="255">
        <f>POS.DIO!E114+POS.DIO!E122+POS.DIO!E257+POS.DIO!E266+POS.DIO!E333+POS.DIO!E410+POS.DIO!E593</f>
        <v>38000</v>
      </c>
      <c r="F66" s="255">
        <f>POS.DIO!F114+POS.DIO!F122+POS.DIO!F257+POS.DIO!F266+POS.DIO!F333+POS.DIO!F410+POS.DIO!F593</f>
        <v>0</v>
      </c>
      <c r="G66" s="253"/>
      <c r="H66" s="250">
        <f t="shared" si="3"/>
        <v>0</v>
      </c>
    </row>
    <row r="67" spans="1:8" ht="15.75" x14ac:dyDescent="0.2">
      <c r="A67" s="254">
        <v>426</v>
      </c>
      <c r="B67" s="307" t="s">
        <v>13</v>
      </c>
      <c r="C67" s="308"/>
      <c r="D67" s="255">
        <f>POS.DIO!D123+POS.DIO!D137+POS.DIO!D256+POS.DIO!D289+POS.DIO!D306+POS.DIO!D411+POS.DIO!D535+POS.DIO!D594+POS.DIO!D610</f>
        <v>4353.13</v>
      </c>
      <c r="E67" s="255">
        <f>POS.DIO!E123+POS.DIO!E137+POS.DIO!E256+POS.DIO!E289+POS.DIO!E306+POS.DIO!E411+POS.DIO!E535+POS.DIO!E594+POS.DIO!E610</f>
        <v>7850</v>
      </c>
      <c r="F67" s="255">
        <f>POS.DIO!F123+POS.DIO!F137+POS.DIO!F256+POS.DIO!F289+POS.DIO!F306+POS.DIO!F411+POS.DIO!F535+POS.DIO!F594+POS.DIO!F610</f>
        <v>0</v>
      </c>
      <c r="G67" s="253"/>
      <c r="H67" s="250">
        <f t="shared" si="3"/>
        <v>0</v>
      </c>
    </row>
    <row r="68" spans="1:8" ht="15.75" x14ac:dyDescent="0.2">
      <c r="A68" s="251">
        <v>45</v>
      </c>
      <c r="B68" s="301" t="s">
        <v>304</v>
      </c>
      <c r="C68" s="302"/>
      <c r="D68" s="252">
        <f>D69</f>
        <v>4998.41</v>
      </c>
      <c r="E68" s="252">
        <f>E69</f>
        <v>35000</v>
      </c>
      <c r="F68" s="252">
        <f>F69</f>
        <v>2200</v>
      </c>
      <c r="G68" s="253"/>
      <c r="H68" s="250">
        <f t="shared" si="3"/>
        <v>6.2857142857142865</v>
      </c>
    </row>
    <row r="69" spans="1:8" ht="15.75" x14ac:dyDescent="0.2">
      <c r="A69" s="254">
        <v>451</v>
      </c>
      <c r="B69" s="307" t="s">
        <v>24</v>
      </c>
      <c r="C69" s="308"/>
      <c r="D69" s="255">
        <f>POS.DIO!D135+POS.DIO!D413</f>
        <v>4998.41</v>
      </c>
      <c r="E69" s="255">
        <f>POS.DIO!E135+POS.DIO!E413</f>
        <v>35000</v>
      </c>
      <c r="F69" s="255">
        <f>POS.DIO!F135+POS.DIO!F413</f>
        <v>2200</v>
      </c>
      <c r="G69" s="253"/>
      <c r="H69" s="250">
        <f t="shared" si="3"/>
        <v>6.2857142857142865</v>
      </c>
    </row>
    <row r="70" spans="1:8" ht="15.75" x14ac:dyDescent="0.2">
      <c r="A70" s="254">
        <v>452</v>
      </c>
      <c r="B70" s="307" t="s">
        <v>44</v>
      </c>
      <c r="C70" s="308"/>
      <c r="D70" s="255">
        <f>POS.DIO!D65</f>
        <v>0</v>
      </c>
      <c r="E70" s="255">
        <f>POS.DIO!E65</f>
        <v>0</v>
      </c>
      <c r="F70" s="255">
        <f>POS.DIO!F65</f>
        <v>0</v>
      </c>
      <c r="G70" s="253"/>
      <c r="H70" s="250">
        <v>0</v>
      </c>
    </row>
    <row r="71" spans="1:8" x14ac:dyDescent="0.2">
      <c r="C71" t="s">
        <v>82</v>
      </c>
    </row>
  </sheetData>
  <mergeCells count="75">
    <mergeCell ref="I12:I21"/>
    <mergeCell ref="K22:M22"/>
    <mergeCell ref="K23:M23"/>
    <mergeCell ref="K24:M24"/>
    <mergeCell ref="K25:M25"/>
    <mergeCell ref="K18:M18"/>
    <mergeCell ref="K19:M19"/>
    <mergeCell ref="K20:M20"/>
    <mergeCell ref="B70:C70"/>
    <mergeCell ref="B13:C13"/>
    <mergeCell ref="B14:C14"/>
    <mergeCell ref="B15:C15"/>
    <mergeCell ref="B16:C16"/>
    <mergeCell ref="B52:C52"/>
    <mergeCell ref="B39:C39"/>
    <mergeCell ref="B40:C40"/>
    <mergeCell ref="B37:C37"/>
    <mergeCell ref="B38:C38"/>
    <mergeCell ref="B35:C35"/>
    <mergeCell ref="B23:C23"/>
    <mergeCell ref="A27:H27"/>
    <mergeCell ref="B28:C28"/>
    <mergeCell ref="B29:C29"/>
    <mergeCell ref="B53:C53"/>
    <mergeCell ref="B54:C54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6:C36"/>
    <mergeCell ref="B18:C18"/>
    <mergeCell ref="B6:C6"/>
    <mergeCell ref="B8:C8"/>
    <mergeCell ref="B9:C9"/>
    <mergeCell ref="B10:C10"/>
    <mergeCell ref="B11:C11"/>
    <mergeCell ref="B19:C19"/>
    <mergeCell ref="B20:C20"/>
    <mergeCell ref="B21:C21"/>
    <mergeCell ref="B22:C22"/>
    <mergeCell ref="B12:C12"/>
    <mergeCell ref="B17:C17"/>
    <mergeCell ref="B69:C69"/>
    <mergeCell ref="B55:C55"/>
    <mergeCell ref="B56:C56"/>
    <mergeCell ref="B58:C58"/>
    <mergeCell ref="A60:H60"/>
    <mergeCell ref="B61:C61"/>
    <mergeCell ref="B64:C64"/>
    <mergeCell ref="B65:C65"/>
    <mergeCell ref="B66:C66"/>
    <mergeCell ref="B67:C67"/>
    <mergeCell ref="B68:C68"/>
    <mergeCell ref="B63:C63"/>
    <mergeCell ref="B62:C62"/>
    <mergeCell ref="B57:C57"/>
    <mergeCell ref="A2:H2"/>
    <mergeCell ref="B34:C34"/>
    <mergeCell ref="B31:C31"/>
    <mergeCell ref="B24:C24"/>
    <mergeCell ref="B30:C30"/>
    <mergeCell ref="A32:H32"/>
    <mergeCell ref="B33:C33"/>
    <mergeCell ref="B25:C25"/>
    <mergeCell ref="B26:C26"/>
    <mergeCell ref="A4:C4"/>
    <mergeCell ref="B5:H5"/>
    <mergeCell ref="A7:H7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89"/>
  <sheetViews>
    <sheetView topLeftCell="A613" zoomScaleNormal="100" workbookViewId="0">
      <selection activeCell="D643" sqref="D643"/>
    </sheetView>
  </sheetViews>
  <sheetFormatPr defaultRowHeight="15" x14ac:dyDescent="0.2"/>
  <cols>
    <col min="1" max="1" width="5" customWidth="1"/>
    <col min="2" max="2" width="5.5" customWidth="1"/>
    <col min="3" max="3" width="75" customWidth="1"/>
    <col min="4" max="4" width="20.5" customWidth="1"/>
    <col min="5" max="5" width="24.33203125" style="14" customWidth="1"/>
    <col min="6" max="6" width="25.1640625" customWidth="1"/>
    <col min="7" max="7" width="5.5" customWidth="1"/>
    <col min="9" max="9" width="14.1640625" customWidth="1"/>
    <col min="12" max="12" width="22.33203125" style="26" customWidth="1"/>
  </cols>
  <sheetData>
    <row r="1" spans="1:12" ht="18" customHeight="1" x14ac:dyDescent="0.2">
      <c r="A1" s="53"/>
      <c r="B1" s="414" t="s">
        <v>100</v>
      </c>
      <c r="C1" s="414"/>
      <c r="D1" s="53"/>
      <c r="E1" s="55"/>
      <c r="F1" s="53"/>
      <c r="G1" s="53"/>
    </row>
    <row r="2" spans="1:12" ht="18" customHeight="1" x14ac:dyDescent="0.2">
      <c r="A2" s="53"/>
      <c r="B2" s="478" t="s">
        <v>101</v>
      </c>
      <c r="C2" s="478"/>
      <c r="D2" s="478"/>
      <c r="E2" s="478"/>
      <c r="F2" s="53"/>
      <c r="G2" s="53"/>
    </row>
    <row r="3" spans="1:12" ht="18" customHeight="1" x14ac:dyDescent="0.2">
      <c r="A3" s="53"/>
      <c r="B3" s="455" t="s">
        <v>102</v>
      </c>
      <c r="C3" s="455"/>
      <c r="D3" s="56"/>
      <c r="E3" s="55"/>
      <c r="F3" s="53"/>
      <c r="G3" s="53"/>
    </row>
    <row r="4" spans="1:12" ht="34.5" customHeight="1" x14ac:dyDescent="0.2">
      <c r="A4" s="53"/>
      <c r="B4" s="456" t="s">
        <v>259</v>
      </c>
      <c r="C4" s="456"/>
      <c r="D4" s="456"/>
      <c r="E4" s="456"/>
      <c r="F4" s="456"/>
      <c r="G4" s="456"/>
    </row>
    <row r="5" spans="1:12" ht="29.25" customHeight="1" x14ac:dyDescent="0.2">
      <c r="A5" s="57"/>
      <c r="B5" s="58" t="s">
        <v>103</v>
      </c>
      <c r="C5" s="59" t="s">
        <v>104</v>
      </c>
      <c r="D5" s="60" t="s">
        <v>87</v>
      </c>
      <c r="E5" s="61" t="s">
        <v>90</v>
      </c>
      <c r="F5" s="60" t="s">
        <v>88</v>
      </c>
      <c r="G5" s="62" t="s">
        <v>105</v>
      </c>
    </row>
    <row r="6" spans="1:12" ht="15.75" customHeight="1" x14ac:dyDescent="0.2">
      <c r="A6" s="463"/>
      <c r="B6" s="464"/>
      <c r="C6" s="465"/>
      <c r="D6" s="63" t="s">
        <v>18</v>
      </c>
      <c r="E6" s="64" t="s">
        <v>19</v>
      </c>
      <c r="F6" s="65" t="s">
        <v>72</v>
      </c>
      <c r="G6" s="66"/>
    </row>
    <row r="7" spans="1:12" ht="23.25" customHeight="1" x14ac:dyDescent="0.2">
      <c r="A7" s="466" t="s">
        <v>106</v>
      </c>
      <c r="B7" s="467"/>
      <c r="C7" s="468"/>
      <c r="D7" s="67">
        <f>SUM(D8,D36)</f>
        <v>230319.30999999997</v>
      </c>
      <c r="E7" s="67">
        <f>SUM(E8,E36)</f>
        <v>2151000</v>
      </c>
      <c r="F7" s="67">
        <f>SUM(F8,F36)</f>
        <v>782582.59</v>
      </c>
      <c r="G7" s="68">
        <f>F7/E7*100</f>
        <v>36.38226824732682</v>
      </c>
    </row>
    <row r="8" spans="1:12" ht="23.25" customHeight="1" x14ac:dyDescent="0.2">
      <c r="A8" s="469" t="s">
        <v>107</v>
      </c>
      <c r="B8" s="470"/>
      <c r="C8" s="471"/>
      <c r="D8" s="69">
        <f>D9</f>
        <v>3336.18</v>
      </c>
      <c r="E8" s="69">
        <f>E9</f>
        <v>23257.200000000001</v>
      </c>
      <c r="F8" s="69">
        <f>SUM(F10,F28)</f>
        <v>21564.06</v>
      </c>
      <c r="G8" s="68">
        <f t="shared" ref="G8:G73" si="0">F8/E8*100</f>
        <v>92.719931892059236</v>
      </c>
    </row>
    <row r="9" spans="1:12" s="11" customFormat="1" ht="17.25" customHeight="1" x14ac:dyDescent="0.2">
      <c r="A9" s="472" t="s">
        <v>9</v>
      </c>
      <c r="B9" s="473"/>
      <c r="C9" s="474"/>
      <c r="D9" s="70">
        <f>SUM(D10,D28)</f>
        <v>3336.18</v>
      </c>
      <c r="E9" s="71">
        <f>SUM(E10,E28)</f>
        <v>23257.200000000001</v>
      </c>
      <c r="F9" s="70">
        <f>SUM(F10,F28)</f>
        <v>21564.06</v>
      </c>
      <c r="G9" s="68">
        <f t="shared" si="0"/>
        <v>92.719931892059236</v>
      </c>
      <c r="L9" s="48"/>
    </row>
    <row r="10" spans="1:12" ht="19.5" customHeight="1" x14ac:dyDescent="0.2">
      <c r="A10" s="475" t="s">
        <v>108</v>
      </c>
      <c r="B10" s="476"/>
      <c r="C10" s="477"/>
      <c r="D10" s="72">
        <f>SUM(D11,D20)</f>
        <v>2756.68</v>
      </c>
      <c r="E10" s="72">
        <f>SUM(E11,E20)</f>
        <v>21500</v>
      </c>
      <c r="F10" s="72">
        <f>SUM(F11,F20)</f>
        <v>21227.98</v>
      </c>
      <c r="G10" s="68">
        <f t="shared" si="0"/>
        <v>98.734790697674413</v>
      </c>
    </row>
    <row r="11" spans="1:12" ht="15" customHeight="1" x14ac:dyDescent="0.2">
      <c r="A11" s="390" t="s">
        <v>109</v>
      </c>
      <c r="B11" s="391"/>
      <c r="C11" s="392"/>
      <c r="D11" s="73">
        <f>D12</f>
        <v>2756.68</v>
      </c>
      <c r="E11" s="74">
        <f>E12</f>
        <v>21000</v>
      </c>
      <c r="F11" s="73">
        <f>F17</f>
        <v>21227.98</v>
      </c>
      <c r="G11" s="68">
        <f t="shared" si="0"/>
        <v>101.08561904761903</v>
      </c>
    </row>
    <row r="12" spans="1:12" ht="15" customHeight="1" x14ac:dyDescent="0.2">
      <c r="A12" s="381" t="s">
        <v>110</v>
      </c>
      <c r="B12" s="382"/>
      <c r="C12" s="383"/>
      <c r="D12" s="75">
        <f>D17</f>
        <v>2756.68</v>
      </c>
      <c r="E12" s="76">
        <f>E17</f>
        <v>21000</v>
      </c>
      <c r="F12" s="75">
        <f>F11</f>
        <v>21227.98</v>
      </c>
      <c r="G12" s="68">
        <f t="shared" si="0"/>
        <v>101.08561904761903</v>
      </c>
    </row>
    <row r="13" spans="1:12" ht="14.25" customHeight="1" x14ac:dyDescent="0.2">
      <c r="A13" s="387" t="s">
        <v>111</v>
      </c>
      <c r="B13" s="388"/>
      <c r="C13" s="389"/>
      <c r="D13" s="77">
        <v>0</v>
      </c>
      <c r="E13" s="78">
        <v>0</v>
      </c>
      <c r="F13" s="77">
        <v>0</v>
      </c>
      <c r="G13" s="68" t="e">
        <f t="shared" si="0"/>
        <v>#DIV/0!</v>
      </c>
    </row>
    <row r="14" spans="1:12" ht="14.25" customHeight="1" x14ac:dyDescent="0.2">
      <c r="A14" s="355" t="s">
        <v>112</v>
      </c>
      <c r="B14" s="356"/>
      <c r="C14" s="357"/>
      <c r="D14" s="77">
        <v>0</v>
      </c>
      <c r="E14" s="78">
        <v>0</v>
      </c>
      <c r="F14" s="77">
        <v>0</v>
      </c>
      <c r="G14" s="68" t="e">
        <f t="shared" si="0"/>
        <v>#DIV/0!</v>
      </c>
    </row>
    <row r="15" spans="1:12" ht="14.25" customHeight="1" x14ac:dyDescent="0.2">
      <c r="A15" s="396" t="s">
        <v>113</v>
      </c>
      <c r="B15" s="358"/>
      <c r="C15" s="397"/>
      <c r="D15" s="77">
        <v>0</v>
      </c>
      <c r="E15" s="78">
        <v>21000</v>
      </c>
      <c r="F15" s="77">
        <v>21227.98</v>
      </c>
      <c r="G15" s="68"/>
      <c r="K15" s="3"/>
    </row>
    <row r="16" spans="1:12" ht="14.25" customHeight="1" x14ac:dyDescent="0.2">
      <c r="A16" s="352" t="s">
        <v>48</v>
      </c>
      <c r="B16" s="353"/>
      <c r="C16" s="354"/>
      <c r="D16" s="77">
        <v>2756.68</v>
      </c>
      <c r="E16" s="78">
        <v>0</v>
      </c>
      <c r="F16" s="77">
        <v>0</v>
      </c>
      <c r="G16" s="68" t="e">
        <f t="shared" si="0"/>
        <v>#DIV/0!</v>
      </c>
    </row>
    <row r="17" spans="1:11" ht="15" customHeight="1" x14ac:dyDescent="0.2">
      <c r="A17" s="53"/>
      <c r="B17" s="79">
        <v>3</v>
      </c>
      <c r="C17" s="80" t="s">
        <v>114</v>
      </c>
      <c r="D17" s="70">
        <f>D18</f>
        <v>2756.68</v>
      </c>
      <c r="E17" s="71">
        <f>E18</f>
        <v>21000</v>
      </c>
      <c r="F17" s="70">
        <f>F18</f>
        <v>21227.98</v>
      </c>
      <c r="G17" s="68">
        <f t="shared" si="0"/>
        <v>101.08561904761903</v>
      </c>
    </row>
    <row r="18" spans="1:11" ht="15" customHeight="1" x14ac:dyDescent="0.2">
      <c r="A18" s="53"/>
      <c r="B18" s="81">
        <v>32</v>
      </c>
      <c r="C18" s="82" t="s">
        <v>115</v>
      </c>
      <c r="D18" s="83">
        <f>SUM(D19:D19)</f>
        <v>2756.68</v>
      </c>
      <c r="E18" s="84">
        <f>SUM(E19:E19)</f>
        <v>21000</v>
      </c>
      <c r="F18" s="83">
        <f>SUM(F19:F19)</f>
        <v>21227.98</v>
      </c>
      <c r="G18" s="68">
        <f t="shared" si="0"/>
        <v>101.08561904761903</v>
      </c>
    </row>
    <row r="19" spans="1:11" ht="13.5" customHeight="1" x14ac:dyDescent="0.2">
      <c r="A19" s="53"/>
      <c r="B19" s="85">
        <v>329</v>
      </c>
      <c r="C19" s="86" t="s">
        <v>116</v>
      </c>
      <c r="D19" s="87">
        <v>2756.68</v>
      </c>
      <c r="E19" s="88">
        <v>21000</v>
      </c>
      <c r="F19" s="89">
        <v>21227.98</v>
      </c>
      <c r="G19" s="68">
        <f t="shared" si="0"/>
        <v>101.08561904761903</v>
      </c>
    </row>
    <row r="20" spans="1:11" ht="15" customHeight="1" x14ac:dyDescent="0.2">
      <c r="A20" s="390" t="s">
        <v>117</v>
      </c>
      <c r="B20" s="391"/>
      <c r="C20" s="392"/>
      <c r="D20" s="73">
        <f t="shared" ref="D20:F23" si="1">D21</f>
        <v>0</v>
      </c>
      <c r="E20" s="74">
        <f t="shared" si="1"/>
        <v>500</v>
      </c>
      <c r="F20" s="73">
        <f t="shared" si="1"/>
        <v>0</v>
      </c>
      <c r="G20" s="68">
        <f t="shared" si="0"/>
        <v>0</v>
      </c>
    </row>
    <row r="21" spans="1:11" ht="13.5" customHeight="1" x14ac:dyDescent="0.2">
      <c r="A21" s="381" t="s">
        <v>110</v>
      </c>
      <c r="B21" s="382"/>
      <c r="C21" s="383"/>
      <c r="D21" s="75">
        <f t="shared" si="1"/>
        <v>0</v>
      </c>
      <c r="E21" s="76">
        <f>E23</f>
        <v>500</v>
      </c>
      <c r="F21" s="75">
        <f t="shared" si="1"/>
        <v>0</v>
      </c>
      <c r="G21" s="68">
        <f t="shared" si="0"/>
        <v>0</v>
      </c>
    </row>
    <row r="22" spans="1:11" ht="13.5" customHeight="1" x14ac:dyDescent="0.2">
      <c r="A22" s="387" t="s">
        <v>111</v>
      </c>
      <c r="B22" s="388"/>
      <c r="C22" s="389"/>
      <c r="D22" s="77">
        <f t="shared" si="1"/>
        <v>0</v>
      </c>
      <c r="E22" s="78">
        <f t="shared" si="1"/>
        <v>500</v>
      </c>
      <c r="F22" s="77">
        <f t="shared" si="1"/>
        <v>0</v>
      </c>
      <c r="G22" s="68">
        <f t="shared" si="0"/>
        <v>0</v>
      </c>
      <c r="K22" s="3"/>
    </row>
    <row r="23" spans="1:11" ht="13.5" customHeight="1" x14ac:dyDescent="0.2">
      <c r="A23" s="53"/>
      <c r="B23" s="90">
        <v>3</v>
      </c>
      <c r="C23" s="80" t="s">
        <v>114</v>
      </c>
      <c r="D23" s="70">
        <f>SUM(D24,D26)</f>
        <v>0</v>
      </c>
      <c r="E23" s="71">
        <f t="shared" si="1"/>
        <v>500</v>
      </c>
      <c r="F23" s="70">
        <f t="shared" si="1"/>
        <v>0</v>
      </c>
      <c r="G23" s="68">
        <f t="shared" si="0"/>
        <v>0</v>
      </c>
    </row>
    <row r="24" spans="1:11" ht="13.5" customHeight="1" x14ac:dyDescent="0.2">
      <c r="A24" s="53"/>
      <c r="B24" s="91">
        <v>38</v>
      </c>
      <c r="C24" s="92" t="s">
        <v>118</v>
      </c>
      <c r="D24" s="83">
        <f>SUM(D25:D25)</f>
        <v>0</v>
      </c>
      <c r="E24" s="84">
        <f>SUM(E25:E25)</f>
        <v>500</v>
      </c>
      <c r="F24" s="83">
        <f>SUM(F25:F25)</f>
        <v>0</v>
      </c>
      <c r="G24" s="68">
        <f t="shared" si="0"/>
        <v>0</v>
      </c>
    </row>
    <row r="25" spans="1:11" ht="13.5" customHeight="1" x14ac:dyDescent="0.2">
      <c r="A25" s="53"/>
      <c r="B25" s="93">
        <v>381</v>
      </c>
      <c r="C25" s="94" t="s">
        <v>119</v>
      </c>
      <c r="D25" s="87">
        <v>0</v>
      </c>
      <c r="E25" s="88">
        <v>500</v>
      </c>
      <c r="F25" s="89">
        <v>0</v>
      </c>
      <c r="G25" s="68">
        <f t="shared" si="0"/>
        <v>0</v>
      </c>
    </row>
    <row r="26" spans="1:11" ht="15.75" x14ac:dyDescent="0.2">
      <c r="A26" s="53"/>
      <c r="B26" s="95">
        <v>32</v>
      </c>
      <c r="C26" s="82" t="s">
        <v>115</v>
      </c>
      <c r="D26" s="96">
        <f>D27</f>
        <v>0</v>
      </c>
      <c r="E26" s="97">
        <v>0</v>
      </c>
      <c r="F26" s="98">
        <v>0</v>
      </c>
      <c r="G26" s="68" t="e">
        <f t="shared" si="0"/>
        <v>#DIV/0!</v>
      </c>
    </row>
    <row r="27" spans="1:11" ht="15.75" x14ac:dyDescent="0.2">
      <c r="A27" s="53"/>
      <c r="B27" s="99">
        <v>329</v>
      </c>
      <c r="C27" s="100" t="s">
        <v>116</v>
      </c>
      <c r="D27" s="101">
        <v>0</v>
      </c>
      <c r="E27" s="88">
        <v>0</v>
      </c>
      <c r="F27" s="89">
        <v>0</v>
      </c>
      <c r="G27" s="68" t="e">
        <f t="shared" si="0"/>
        <v>#DIV/0!</v>
      </c>
    </row>
    <row r="28" spans="1:11" ht="18.75" customHeight="1" x14ac:dyDescent="0.2">
      <c r="A28" s="429" t="s">
        <v>120</v>
      </c>
      <c r="B28" s="430"/>
      <c r="C28" s="431"/>
      <c r="D28" s="72">
        <f t="shared" ref="D28:F32" si="2">D29</f>
        <v>579.5</v>
      </c>
      <c r="E28" s="72">
        <f t="shared" si="2"/>
        <v>1757.2</v>
      </c>
      <c r="F28" s="72">
        <f t="shared" si="2"/>
        <v>336.08</v>
      </c>
      <c r="G28" s="68">
        <f t="shared" si="0"/>
        <v>19.125882085135441</v>
      </c>
    </row>
    <row r="29" spans="1:11" ht="15.75" x14ac:dyDescent="0.2">
      <c r="A29" s="390" t="s">
        <v>121</v>
      </c>
      <c r="B29" s="391"/>
      <c r="C29" s="392"/>
      <c r="D29" s="73">
        <f t="shared" si="2"/>
        <v>579.5</v>
      </c>
      <c r="E29" s="74">
        <f t="shared" si="2"/>
        <v>1757.2</v>
      </c>
      <c r="F29" s="73">
        <f t="shared" si="2"/>
        <v>336.08</v>
      </c>
      <c r="G29" s="68">
        <f t="shared" si="0"/>
        <v>19.125882085135441</v>
      </c>
    </row>
    <row r="30" spans="1:11" ht="13.5" customHeight="1" x14ac:dyDescent="0.2">
      <c r="A30" s="381" t="s">
        <v>110</v>
      </c>
      <c r="B30" s="382"/>
      <c r="C30" s="383"/>
      <c r="D30" s="75">
        <f t="shared" si="2"/>
        <v>579.5</v>
      </c>
      <c r="E30" s="76">
        <f>E32</f>
        <v>1757.2</v>
      </c>
      <c r="F30" s="75">
        <f t="shared" si="2"/>
        <v>336.08</v>
      </c>
      <c r="G30" s="68">
        <f t="shared" si="0"/>
        <v>19.125882085135441</v>
      </c>
    </row>
    <row r="31" spans="1:11" ht="13.5" customHeight="1" x14ac:dyDescent="0.2">
      <c r="A31" s="387" t="s">
        <v>111</v>
      </c>
      <c r="B31" s="388"/>
      <c r="C31" s="389"/>
      <c r="D31" s="77">
        <f t="shared" si="2"/>
        <v>579.5</v>
      </c>
      <c r="E31" s="78">
        <f t="shared" si="2"/>
        <v>1757.2</v>
      </c>
      <c r="F31" s="77">
        <f t="shared" si="2"/>
        <v>336.08</v>
      </c>
      <c r="G31" s="68">
        <f t="shared" si="0"/>
        <v>19.125882085135441</v>
      </c>
      <c r="K31" s="3"/>
    </row>
    <row r="32" spans="1:11" ht="15.75" x14ac:dyDescent="0.2">
      <c r="A32" s="53"/>
      <c r="B32" s="90">
        <v>3</v>
      </c>
      <c r="C32" s="102" t="s">
        <v>114</v>
      </c>
      <c r="D32" s="70">
        <f>D33</f>
        <v>579.5</v>
      </c>
      <c r="E32" s="71">
        <f t="shared" si="2"/>
        <v>1757.2</v>
      </c>
      <c r="F32" s="70">
        <f t="shared" si="2"/>
        <v>336.08</v>
      </c>
      <c r="G32" s="68">
        <f t="shared" si="0"/>
        <v>19.125882085135441</v>
      </c>
    </row>
    <row r="33" spans="1:12" ht="15.75" x14ac:dyDescent="0.2">
      <c r="A33" s="53"/>
      <c r="B33" s="91">
        <v>38</v>
      </c>
      <c r="C33" s="82" t="s">
        <v>118</v>
      </c>
      <c r="D33" s="83">
        <f>SUM(D34:D34)</f>
        <v>579.5</v>
      </c>
      <c r="E33" s="84">
        <f>SUM(E34:E34)</f>
        <v>1757.2</v>
      </c>
      <c r="F33" s="83">
        <f>SUM(F34:F34)</f>
        <v>336.08</v>
      </c>
      <c r="G33" s="68">
        <f t="shared" si="0"/>
        <v>19.125882085135441</v>
      </c>
    </row>
    <row r="34" spans="1:12" ht="15.75" x14ac:dyDescent="0.2">
      <c r="A34" s="53"/>
      <c r="B34" s="103">
        <v>381</v>
      </c>
      <c r="C34" s="86" t="s">
        <v>119</v>
      </c>
      <c r="D34" s="104">
        <v>579.5</v>
      </c>
      <c r="E34" s="105">
        <v>1757.2</v>
      </c>
      <c r="F34" s="106">
        <v>336.08</v>
      </c>
      <c r="G34" s="68">
        <f t="shared" si="0"/>
        <v>19.125882085135441</v>
      </c>
    </row>
    <row r="35" spans="1:12" ht="11.25" customHeight="1" x14ac:dyDescent="0.2">
      <c r="A35" s="107"/>
      <c r="B35" s="108"/>
      <c r="C35" s="109"/>
      <c r="D35" s="110"/>
      <c r="E35" s="111"/>
      <c r="F35" s="110"/>
      <c r="G35" s="68"/>
    </row>
    <row r="36" spans="1:12" ht="27.75" customHeight="1" x14ac:dyDescent="0.2">
      <c r="A36" s="457" t="s">
        <v>122</v>
      </c>
      <c r="B36" s="458"/>
      <c r="C36" s="459"/>
      <c r="D36" s="112">
        <f>D37</f>
        <v>226983.12999999998</v>
      </c>
      <c r="E36" s="112">
        <f>E37</f>
        <v>2127742.7999999998</v>
      </c>
      <c r="F36" s="112">
        <f>SUM(F37,F164,F339,F378,F451,F490,F507,F546,F579,F602)</f>
        <v>761018.52999999991</v>
      </c>
      <c r="G36" s="68">
        <f t="shared" si="0"/>
        <v>35.766471868686381</v>
      </c>
    </row>
    <row r="37" spans="1:12" s="10" customFormat="1" ht="20.25" customHeight="1" x14ac:dyDescent="0.2">
      <c r="A37" s="460" t="s">
        <v>8</v>
      </c>
      <c r="B37" s="461"/>
      <c r="C37" s="462"/>
      <c r="D37" s="71">
        <f>SUM(D38,D165,D242,D290,D323,D340,D379,D414,D444,D452,D491,D508,D547,D580,D603)</f>
        <v>226983.12999999998</v>
      </c>
      <c r="E37" s="71">
        <f>SUM(E38,E165,E242,E290,E323,E340,E379,E414,E444,E452,E491,E508,E547,E580,E603)</f>
        <v>2127742.7999999998</v>
      </c>
      <c r="F37" s="71">
        <f>SUM(F38)</f>
        <v>106120.39</v>
      </c>
      <c r="G37" s="68">
        <f t="shared" si="0"/>
        <v>4.9874632403878891</v>
      </c>
      <c r="L37" s="49"/>
    </row>
    <row r="38" spans="1:12" ht="21.95" customHeight="1" x14ac:dyDescent="0.2">
      <c r="A38" s="429" t="s">
        <v>123</v>
      </c>
      <c r="B38" s="430"/>
      <c r="C38" s="431"/>
      <c r="D38" s="72">
        <f>SUM(D39,D66,D74,D82,D90,D98,D115,D124,D138,D147,D153)</f>
        <v>79513.75999999998</v>
      </c>
      <c r="E38" s="72">
        <f>SUM(E39,E66,E74,E82,E90,E98,E115,E124,E138,E147,E153)</f>
        <v>401842.8</v>
      </c>
      <c r="F38" s="72">
        <f>SUM(F39,F66,F74,F82,F90,F98,F115,F124,F138,F147,F153)</f>
        <v>106120.39</v>
      </c>
      <c r="G38" s="68">
        <f t="shared" si="0"/>
        <v>26.408433845274821</v>
      </c>
    </row>
    <row r="39" spans="1:12" ht="31.5" customHeight="1" x14ac:dyDescent="0.2">
      <c r="A39" s="361" t="s">
        <v>124</v>
      </c>
      <c r="B39" s="362"/>
      <c r="C39" s="363"/>
      <c r="D39" s="74">
        <f>D40</f>
        <v>68917.829999999987</v>
      </c>
      <c r="E39" s="74">
        <f>E40</f>
        <v>181600</v>
      </c>
      <c r="F39" s="74">
        <f>F46</f>
        <v>90754.86</v>
      </c>
      <c r="G39" s="68">
        <f t="shared" si="0"/>
        <v>49.975143171806167</v>
      </c>
    </row>
    <row r="40" spans="1:12" ht="15.75" x14ac:dyDescent="0.2">
      <c r="A40" s="381" t="s">
        <v>110</v>
      </c>
      <c r="B40" s="382"/>
      <c r="C40" s="383"/>
      <c r="D40" s="113">
        <f>SUM(D46,D63)</f>
        <v>68917.829999999987</v>
      </c>
      <c r="E40" s="113">
        <f>E46</f>
        <v>181600</v>
      </c>
      <c r="F40" s="114">
        <f>F46</f>
        <v>90754.86</v>
      </c>
      <c r="G40" s="68">
        <f t="shared" si="0"/>
        <v>49.975143171806167</v>
      </c>
    </row>
    <row r="41" spans="1:12" ht="15.75" x14ac:dyDescent="0.2">
      <c r="A41" s="387" t="s">
        <v>111</v>
      </c>
      <c r="B41" s="388"/>
      <c r="C41" s="389"/>
      <c r="D41" s="115">
        <v>0</v>
      </c>
      <c r="E41" s="116">
        <v>0</v>
      </c>
      <c r="F41" s="115">
        <v>0</v>
      </c>
      <c r="G41" s="68">
        <v>0</v>
      </c>
    </row>
    <row r="42" spans="1:12" ht="15.75" x14ac:dyDescent="0.2">
      <c r="A42" s="396" t="s">
        <v>113</v>
      </c>
      <c r="B42" s="358"/>
      <c r="C42" s="397"/>
      <c r="D42" s="115">
        <v>68917.83</v>
      </c>
      <c r="E42" s="116">
        <v>149500</v>
      </c>
      <c r="F42" s="115">
        <v>100831.49</v>
      </c>
      <c r="G42" s="68">
        <f t="shared" si="0"/>
        <v>67.445812709030108</v>
      </c>
    </row>
    <row r="43" spans="1:12" ht="15.75" x14ac:dyDescent="0.2">
      <c r="A43" s="375" t="s">
        <v>125</v>
      </c>
      <c r="B43" s="376"/>
      <c r="C43" s="377"/>
      <c r="D43" s="115">
        <v>0</v>
      </c>
      <c r="E43" s="78">
        <v>32100</v>
      </c>
      <c r="F43" s="77">
        <v>0</v>
      </c>
      <c r="G43" s="68">
        <f t="shared" si="0"/>
        <v>0</v>
      </c>
    </row>
    <row r="44" spans="1:12" ht="15.75" x14ac:dyDescent="0.2">
      <c r="A44" s="352" t="s">
        <v>48</v>
      </c>
      <c r="B44" s="353"/>
      <c r="C44" s="354"/>
      <c r="D44" s="115">
        <v>0</v>
      </c>
      <c r="E44" s="78">
        <v>0</v>
      </c>
      <c r="F44" s="77">
        <v>0</v>
      </c>
      <c r="G44" s="68">
        <v>0</v>
      </c>
    </row>
    <row r="45" spans="1:12" ht="15.75" x14ac:dyDescent="0.2">
      <c r="A45" s="355" t="s">
        <v>112</v>
      </c>
      <c r="B45" s="356"/>
      <c r="C45" s="357"/>
      <c r="D45" s="115">
        <v>0</v>
      </c>
      <c r="E45" s="78">
        <v>0</v>
      </c>
      <c r="F45" s="77">
        <v>0</v>
      </c>
      <c r="G45" s="68">
        <v>0</v>
      </c>
    </row>
    <row r="46" spans="1:12" ht="15.75" x14ac:dyDescent="0.2">
      <c r="A46" s="53"/>
      <c r="B46" s="79">
        <v>3</v>
      </c>
      <c r="C46" s="80" t="s">
        <v>114</v>
      </c>
      <c r="D46" s="98">
        <f>SUM(D47,D51,D57,D59,D61)</f>
        <v>68917.829999999987</v>
      </c>
      <c r="E46" s="97">
        <f>SUM(E47,E51,E57,E59,E61)</f>
        <v>181600</v>
      </c>
      <c r="F46" s="98">
        <f>SUM(F47,F51,F57,F61)</f>
        <v>90754.86</v>
      </c>
      <c r="G46" s="68">
        <f t="shared" si="0"/>
        <v>49.975143171806167</v>
      </c>
    </row>
    <row r="47" spans="1:12" ht="15.75" x14ac:dyDescent="0.2">
      <c r="A47" s="53"/>
      <c r="B47" s="81">
        <v>31</v>
      </c>
      <c r="C47" s="82" t="s">
        <v>126</v>
      </c>
      <c r="D47" s="98">
        <f>SUM(D48,D49,D50,)</f>
        <v>35905.25</v>
      </c>
      <c r="E47" s="97">
        <f>SUM(E48,E49,E50)</f>
        <v>99500</v>
      </c>
      <c r="F47" s="98">
        <f>SUM(F48,F49,F50)</f>
        <v>47129.05</v>
      </c>
      <c r="G47" s="68">
        <f t="shared" si="0"/>
        <v>47.36587939698493</v>
      </c>
    </row>
    <row r="48" spans="1:12" ht="15.75" x14ac:dyDescent="0.2">
      <c r="A48" s="53"/>
      <c r="B48" s="117">
        <v>311</v>
      </c>
      <c r="C48" s="118" t="s">
        <v>127</v>
      </c>
      <c r="D48" s="87">
        <v>30861.19</v>
      </c>
      <c r="E48" s="88">
        <v>83000</v>
      </c>
      <c r="F48" s="89">
        <v>40459.47</v>
      </c>
      <c r="G48" s="68">
        <f t="shared" si="0"/>
        <v>48.746349397590357</v>
      </c>
    </row>
    <row r="49" spans="1:7" ht="15.75" x14ac:dyDescent="0.2">
      <c r="A49" s="53"/>
      <c r="B49" s="117">
        <v>312</v>
      </c>
      <c r="C49" s="118" t="s">
        <v>128</v>
      </c>
      <c r="D49" s="87">
        <v>0</v>
      </c>
      <c r="E49" s="88">
        <v>3500</v>
      </c>
      <c r="F49" s="89">
        <v>0</v>
      </c>
      <c r="G49" s="68">
        <f t="shared" si="0"/>
        <v>0</v>
      </c>
    </row>
    <row r="50" spans="1:7" ht="15.75" x14ac:dyDescent="0.2">
      <c r="A50" s="53"/>
      <c r="B50" s="117">
        <v>313</v>
      </c>
      <c r="C50" s="118" t="s">
        <v>129</v>
      </c>
      <c r="D50" s="87">
        <v>5044.0600000000004</v>
      </c>
      <c r="E50" s="88">
        <v>13000</v>
      </c>
      <c r="F50" s="89">
        <v>6669.58</v>
      </c>
      <c r="G50" s="68">
        <f t="shared" si="0"/>
        <v>51.304461538461545</v>
      </c>
    </row>
    <row r="51" spans="1:7" ht="15.75" x14ac:dyDescent="0.2">
      <c r="A51" s="53"/>
      <c r="B51" s="81">
        <v>32</v>
      </c>
      <c r="C51" s="82" t="s">
        <v>115</v>
      </c>
      <c r="D51" s="98">
        <f>SUM(D52,D53,D54,D55,D56)</f>
        <v>32499.71</v>
      </c>
      <c r="E51" s="97">
        <f>SUM(E52,E53,E54,E55,E56)</f>
        <v>80500</v>
      </c>
      <c r="F51" s="98">
        <f>SUM(F52,F53,F54,F55,F56)</f>
        <v>42985.54</v>
      </c>
      <c r="G51" s="68">
        <f t="shared" si="0"/>
        <v>53.398186335403729</v>
      </c>
    </row>
    <row r="52" spans="1:7" ht="15.75" x14ac:dyDescent="0.2">
      <c r="A52" s="53"/>
      <c r="B52" s="117">
        <v>321</v>
      </c>
      <c r="C52" s="118" t="s">
        <v>130</v>
      </c>
      <c r="D52" s="87">
        <v>589.88</v>
      </c>
      <c r="E52" s="88">
        <v>4000</v>
      </c>
      <c r="F52" s="89">
        <v>1743.7</v>
      </c>
      <c r="G52" s="68">
        <f t="shared" si="0"/>
        <v>43.592500000000001</v>
      </c>
    </row>
    <row r="53" spans="1:7" ht="15.75" x14ac:dyDescent="0.2">
      <c r="A53" s="53"/>
      <c r="B53" s="117">
        <v>322</v>
      </c>
      <c r="C53" s="118" t="s">
        <v>131</v>
      </c>
      <c r="D53" s="87">
        <v>3857.58</v>
      </c>
      <c r="E53" s="88">
        <v>25000</v>
      </c>
      <c r="F53" s="89">
        <v>11147.64</v>
      </c>
      <c r="G53" s="68">
        <f t="shared" si="0"/>
        <v>44.590559999999996</v>
      </c>
    </row>
    <row r="54" spans="1:7" ht="15.75" x14ac:dyDescent="0.2">
      <c r="A54" s="53"/>
      <c r="B54" s="117">
        <v>323</v>
      </c>
      <c r="C54" s="118" t="s">
        <v>132</v>
      </c>
      <c r="D54" s="87">
        <v>24801.29</v>
      </c>
      <c r="E54" s="88">
        <v>45000</v>
      </c>
      <c r="F54" s="89">
        <v>21945.71</v>
      </c>
      <c r="G54" s="68">
        <f t="shared" si="0"/>
        <v>48.768244444444441</v>
      </c>
    </row>
    <row r="55" spans="1:7" ht="15.75" x14ac:dyDescent="0.2">
      <c r="A55" s="53"/>
      <c r="B55" s="117">
        <v>324</v>
      </c>
      <c r="C55" s="118" t="s">
        <v>133</v>
      </c>
      <c r="D55" s="87">
        <v>0</v>
      </c>
      <c r="E55" s="88">
        <v>0</v>
      </c>
      <c r="F55" s="89">
        <v>0</v>
      </c>
      <c r="G55" s="68">
        <v>0</v>
      </c>
    </row>
    <row r="56" spans="1:7" ht="15.75" x14ac:dyDescent="0.2">
      <c r="A56" s="53"/>
      <c r="B56" s="117">
        <v>329</v>
      </c>
      <c r="C56" s="118" t="s">
        <v>116</v>
      </c>
      <c r="D56" s="87">
        <v>3250.96</v>
      </c>
      <c r="E56" s="88">
        <v>6500</v>
      </c>
      <c r="F56" s="89">
        <v>8148.49</v>
      </c>
      <c r="G56" s="68">
        <f t="shared" si="0"/>
        <v>125.36138461538462</v>
      </c>
    </row>
    <row r="57" spans="1:7" ht="15.75" x14ac:dyDescent="0.2">
      <c r="A57" s="53"/>
      <c r="B57" s="81">
        <v>34</v>
      </c>
      <c r="C57" s="82" t="s">
        <v>134</v>
      </c>
      <c r="D57" s="83">
        <f>SUM(D58:D58)</f>
        <v>512.87</v>
      </c>
      <c r="E57" s="84">
        <f>SUM(E58:E58)</f>
        <v>1600</v>
      </c>
      <c r="F57" s="83">
        <f>SUM(F58:F58)</f>
        <v>640.27</v>
      </c>
      <c r="G57" s="68">
        <f t="shared" si="0"/>
        <v>40.016874999999999</v>
      </c>
    </row>
    <row r="58" spans="1:7" ht="15.75" x14ac:dyDescent="0.2">
      <c r="A58" s="53"/>
      <c r="B58" s="117">
        <v>343</v>
      </c>
      <c r="C58" s="118" t="s">
        <v>135</v>
      </c>
      <c r="D58" s="87">
        <v>512.87</v>
      </c>
      <c r="E58" s="88">
        <v>1600</v>
      </c>
      <c r="F58" s="89">
        <v>640.27</v>
      </c>
      <c r="G58" s="68">
        <f t="shared" si="0"/>
        <v>40.016874999999999</v>
      </c>
    </row>
    <row r="59" spans="1:7" ht="15.75" x14ac:dyDescent="0.2">
      <c r="A59" s="53"/>
      <c r="B59" s="119">
        <v>36</v>
      </c>
      <c r="C59" s="120" t="s">
        <v>47</v>
      </c>
      <c r="D59" s="121">
        <f>D60</f>
        <v>0</v>
      </c>
      <c r="E59" s="97">
        <f>E60</f>
        <v>0</v>
      </c>
      <c r="F59" s="98">
        <f>F60</f>
        <v>0</v>
      </c>
      <c r="G59" s="68">
        <v>0</v>
      </c>
    </row>
    <row r="60" spans="1:7" ht="15.75" x14ac:dyDescent="0.2">
      <c r="A60" s="53"/>
      <c r="B60" s="117">
        <v>363</v>
      </c>
      <c r="C60" s="118" t="s">
        <v>15</v>
      </c>
      <c r="D60" s="87">
        <v>0</v>
      </c>
      <c r="E60" s="88">
        <v>0</v>
      </c>
      <c r="F60" s="89">
        <v>0</v>
      </c>
      <c r="G60" s="68">
        <v>0</v>
      </c>
    </row>
    <row r="61" spans="1:7" ht="15.75" x14ac:dyDescent="0.2">
      <c r="A61" s="53"/>
      <c r="B61" s="81">
        <v>38</v>
      </c>
      <c r="C61" s="82" t="s">
        <v>118</v>
      </c>
      <c r="D61" s="83">
        <f>SUM(D62:D62)</f>
        <v>0</v>
      </c>
      <c r="E61" s="83">
        <f>SUM(E62:E62)</f>
        <v>0</v>
      </c>
      <c r="F61" s="83">
        <f>SUM(F62:F62)</f>
        <v>0</v>
      </c>
      <c r="G61" s="68">
        <v>0</v>
      </c>
    </row>
    <row r="62" spans="1:7" ht="15.75" x14ac:dyDescent="0.2">
      <c r="A62" s="53"/>
      <c r="B62" s="117">
        <v>383</v>
      </c>
      <c r="C62" s="118" t="s">
        <v>42</v>
      </c>
      <c r="D62" s="87">
        <v>0</v>
      </c>
      <c r="E62" s="88">
        <v>0</v>
      </c>
      <c r="F62" s="89">
        <v>0</v>
      </c>
      <c r="G62" s="68">
        <v>0</v>
      </c>
    </row>
    <row r="63" spans="1:7" ht="15.75" x14ac:dyDescent="0.2">
      <c r="A63" s="53"/>
      <c r="B63" s="81">
        <v>4</v>
      </c>
      <c r="C63" s="82" t="s">
        <v>136</v>
      </c>
      <c r="D63" s="121">
        <f>D64</f>
        <v>0</v>
      </c>
      <c r="E63" s="97">
        <v>0</v>
      </c>
      <c r="F63" s="98">
        <v>0</v>
      </c>
      <c r="G63" s="68">
        <v>0</v>
      </c>
    </row>
    <row r="64" spans="1:7" ht="15.75" x14ac:dyDescent="0.2">
      <c r="A64" s="53"/>
      <c r="B64" s="81">
        <v>45</v>
      </c>
      <c r="C64" s="120" t="s">
        <v>43</v>
      </c>
      <c r="D64" s="121">
        <f>D65</f>
        <v>0</v>
      </c>
      <c r="E64" s="97">
        <v>0</v>
      </c>
      <c r="F64" s="98">
        <v>0</v>
      </c>
      <c r="G64" s="68">
        <v>0</v>
      </c>
    </row>
    <row r="65" spans="1:10" ht="15.75" x14ac:dyDescent="0.2">
      <c r="A65" s="53"/>
      <c r="B65" s="85">
        <v>452</v>
      </c>
      <c r="C65" s="86" t="s">
        <v>44</v>
      </c>
      <c r="D65" s="87">
        <v>0</v>
      </c>
      <c r="E65" s="88">
        <v>0</v>
      </c>
      <c r="F65" s="89">
        <v>0</v>
      </c>
      <c r="G65" s="68">
        <v>0</v>
      </c>
    </row>
    <row r="66" spans="1:10" ht="15.75" customHeight="1" x14ac:dyDescent="0.2">
      <c r="A66" s="378" t="s">
        <v>137</v>
      </c>
      <c r="B66" s="379"/>
      <c r="C66" s="380"/>
      <c r="D66" s="74">
        <f t="shared" ref="D66:F71" si="3">D67</f>
        <v>0</v>
      </c>
      <c r="E66" s="74">
        <f t="shared" si="3"/>
        <v>5087.8</v>
      </c>
      <c r="F66" s="74">
        <f t="shared" si="3"/>
        <v>0</v>
      </c>
      <c r="G66" s="68">
        <f t="shared" si="0"/>
        <v>0</v>
      </c>
      <c r="J66" s="6"/>
    </row>
    <row r="67" spans="1:10" ht="15.75" x14ac:dyDescent="0.2">
      <c r="A67" s="381" t="s">
        <v>110</v>
      </c>
      <c r="B67" s="382"/>
      <c r="C67" s="383"/>
      <c r="D67" s="75">
        <f t="shared" si="3"/>
        <v>0</v>
      </c>
      <c r="E67" s="76">
        <f>E71</f>
        <v>5087.8</v>
      </c>
      <c r="F67" s="75">
        <f t="shared" si="3"/>
        <v>0</v>
      </c>
      <c r="G67" s="68">
        <f t="shared" si="0"/>
        <v>0</v>
      </c>
    </row>
    <row r="68" spans="1:10" ht="15.75" x14ac:dyDescent="0.2">
      <c r="A68" s="387" t="s">
        <v>111</v>
      </c>
      <c r="B68" s="388"/>
      <c r="C68" s="389"/>
      <c r="D68" s="77">
        <f>D71</f>
        <v>0</v>
      </c>
      <c r="E68" s="78">
        <v>0</v>
      </c>
      <c r="F68" s="77">
        <f>F71</f>
        <v>0</v>
      </c>
      <c r="G68" s="68">
        <v>0</v>
      </c>
    </row>
    <row r="69" spans="1:10" ht="15.75" x14ac:dyDescent="0.2">
      <c r="A69" s="352" t="s">
        <v>48</v>
      </c>
      <c r="B69" s="353"/>
      <c r="C69" s="354"/>
      <c r="D69" s="77">
        <v>0</v>
      </c>
      <c r="E69" s="78">
        <v>5087.8</v>
      </c>
      <c r="F69" s="77">
        <v>0</v>
      </c>
      <c r="G69" s="68">
        <f t="shared" si="0"/>
        <v>0</v>
      </c>
    </row>
    <row r="70" spans="1:10" ht="15.75" x14ac:dyDescent="0.2">
      <c r="A70" s="517" t="s">
        <v>49</v>
      </c>
      <c r="B70" s="517"/>
      <c r="C70" s="518"/>
      <c r="D70" s="77">
        <v>0</v>
      </c>
      <c r="E70" s="78">
        <v>0</v>
      </c>
      <c r="F70" s="77">
        <v>0</v>
      </c>
      <c r="G70" s="68"/>
    </row>
    <row r="71" spans="1:10" ht="15.75" x14ac:dyDescent="0.2">
      <c r="A71" s="53"/>
      <c r="B71" s="79">
        <v>3</v>
      </c>
      <c r="C71" s="80" t="s">
        <v>114</v>
      </c>
      <c r="D71" s="70">
        <f t="shared" si="3"/>
        <v>0</v>
      </c>
      <c r="E71" s="71">
        <f t="shared" si="3"/>
        <v>5087.8</v>
      </c>
      <c r="F71" s="70">
        <v>0</v>
      </c>
      <c r="G71" s="68">
        <f t="shared" si="0"/>
        <v>0</v>
      </c>
    </row>
    <row r="72" spans="1:10" ht="15.75" x14ac:dyDescent="0.2">
      <c r="A72" s="53"/>
      <c r="B72" s="81">
        <v>38</v>
      </c>
      <c r="C72" s="82" t="s">
        <v>118</v>
      </c>
      <c r="D72" s="83">
        <f>SUM(D73:D73)</f>
        <v>0</v>
      </c>
      <c r="E72" s="84">
        <f>SUM(E73:E73)</f>
        <v>5087.8</v>
      </c>
      <c r="F72" s="83">
        <v>0</v>
      </c>
      <c r="G72" s="68">
        <f t="shared" si="0"/>
        <v>0</v>
      </c>
    </row>
    <row r="73" spans="1:10" ht="15.75" x14ac:dyDescent="0.2">
      <c r="A73" s="53"/>
      <c r="B73" s="85">
        <v>385</v>
      </c>
      <c r="C73" s="86" t="s">
        <v>138</v>
      </c>
      <c r="D73" s="87">
        <v>0</v>
      </c>
      <c r="E73" s="122">
        <v>5087.8</v>
      </c>
      <c r="F73" s="123">
        <v>0</v>
      </c>
      <c r="G73" s="68">
        <f t="shared" si="0"/>
        <v>0</v>
      </c>
    </row>
    <row r="74" spans="1:10" ht="15.75" x14ac:dyDescent="0.2">
      <c r="A74" s="361" t="s">
        <v>139</v>
      </c>
      <c r="B74" s="362"/>
      <c r="C74" s="363"/>
      <c r="D74" s="74">
        <f t="shared" ref="D74:F79" si="4">D75</f>
        <v>0</v>
      </c>
      <c r="E74" s="74">
        <f t="shared" si="4"/>
        <v>2500</v>
      </c>
      <c r="F74" s="74">
        <f>F75</f>
        <v>2099</v>
      </c>
      <c r="G74" s="68">
        <f t="shared" ref="G74:G141" si="5">F74/E74*100</f>
        <v>83.960000000000008</v>
      </c>
    </row>
    <row r="75" spans="1:10" ht="15.75" x14ac:dyDescent="0.2">
      <c r="A75" s="381" t="s">
        <v>140</v>
      </c>
      <c r="B75" s="382"/>
      <c r="C75" s="383"/>
      <c r="D75" s="75">
        <f t="shared" si="4"/>
        <v>0</v>
      </c>
      <c r="E75" s="76">
        <f>E79</f>
        <v>2500</v>
      </c>
      <c r="F75" s="75">
        <f>F79</f>
        <v>2099</v>
      </c>
      <c r="G75" s="68">
        <f t="shared" si="5"/>
        <v>83.960000000000008</v>
      </c>
    </row>
    <row r="76" spans="1:10" ht="15.75" x14ac:dyDescent="0.2">
      <c r="A76" s="387" t="s">
        <v>111</v>
      </c>
      <c r="B76" s="388"/>
      <c r="C76" s="389"/>
      <c r="D76" s="77">
        <f>D79</f>
        <v>0</v>
      </c>
      <c r="E76" s="78">
        <v>0</v>
      </c>
      <c r="F76" s="77">
        <v>0</v>
      </c>
      <c r="G76" s="68">
        <v>0</v>
      </c>
    </row>
    <row r="77" spans="1:10" ht="15.75" x14ac:dyDescent="0.2">
      <c r="A77" s="352" t="s">
        <v>48</v>
      </c>
      <c r="B77" s="353"/>
      <c r="C77" s="354"/>
      <c r="D77" s="77">
        <v>0</v>
      </c>
      <c r="E77" s="78">
        <v>2500</v>
      </c>
      <c r="F77" s="77">
        <v>2099</v>
      </c>
      <c r="G77" s="68">
        <f t="shared" si="5"/>
        <v>83.960000000000008</v>
      </c>
    </row>
    <row r="78" spans="1:10" ht="15.75" x14ac:dyDescent="0.2">
      <c r="A78" s="517" t="s">
        <v>49</v>
      </c>
      <c r="B78" s="517"/>
      <c r="C78" s="518"/>
      <c r="D78" s="77">
        <v>0</v>
      </c>
      <c r="E78" s="78">
        <v>0</v>
      </c>
      <c r="F78" s="77">
        <v>0</v>
      </c>
      <c r="G78" s="68"/>
    </row>
    <row r="79" spans="1:10" ht="15.75" x14ac:dyDescent="0.2">
      <c r="A79" s="53"/>
      <c r="B79" s="79">
        <v>3</v>
      </c>
      <c r="C79" s="80" t="s">
        <v>114</v>
      </c>
      <c r="D79" s="70">
        <f t="shared" si="4"/>
        <v>0</v>
      </c>
      <c r="E79" s="71">
        <f t="shared" si="4"/>
        <v>2500</v>
      </c>
      <c r="F79" s="70">
        <f t="shared" si="4"/>
        <v>2099</v>
      </c>
      <c r="G79" s="68">
        <f t="shared" si="5"/>
        <v>83.960000000000008</v>
      </c>
    </row>
    <row r="80" spans="1:10" ht="15.75" x14ac:dyDescent="0.2">
      <c r="A80" s="53"/>
      <c r="B80" s="81">
        <v>32</v>
      </c>
      <c r="C80" s="82" t="s">
        <v>115</v>
      </c>
      <c r="D80" s="83">
        <f>SUM(D81:D81)</f>
        <v>0</v>
      </c>
      <c r="E80" s="84">
        <f>SUM(E81:E81)</f>
        <v>2500</v>
      </c>
      <c r="F80" s="83">
        <f>SUM(F81:F81)</f>
        <v>2099</v>
      </c>
      <c r="G80" s="68">
        <f t="shared" si="5"/>
        <v>83.960000000000008</v>
      </c>
    </row>
    <row r="81" spans="1:7" ht="15.75" x14ac:dyDescent="0.2">
      <c r="A81" s="53"/>
      <c r="B81" s="85">
        <v>323</v>
      </c>
      <c r="C81" s="86" t="s">
        <v>132</v>
      </c>
      <c r="D81" s="89">
        <v>0</v>
      </c>
      <c r="E81" s="88">
        <v>2500</v>
      </c>
      <c r="F81" s="89">
        <v>2099</v>
      </c>
      <c r="G81" s="68">
        <f t="shared" si="5"/>
        <v>83.960000000000008</v>
      </c>
    </row>
    <row r="82" spans="1:7" ht="15.75" x14ac:dyDescent="0.2">
      <c r="A82" s="384" t="s">
        <v>141</v>
      </c>
      <c r="B82" s="385"/>
      <c r="C82" s="386"/>
      <c r="D82" s="73">
        <f t="shared" ref="D82:E82" si="6">D83</f>
        <v>2381.9299999999998</v>
      </c>
      <c r="E82" s="74">
        <f t="shared" si="6"/>
        <v>4800</v>
      </c>
      <c r="F82" s="73">
        <f>F87</f>
        <v>2609.4</v>
      </c>
      <c r="G82" s="68">
        <f t="shared" si="5"/>
        <v>54.362500000000004</v>
      </c>
    </row>
    <row r="83" spans="1:7" ht="15.75" x14ac:dyDescent="0.2">
      <c r="A83" s="381" t="s">
        <v>142</v>
      </c>
      <c r="B83" s="382"/>
      <c r="C83" s="383"/>
      <c r="D83" s="75">
        <f>D87</f>
        <v>2381.9299999999998</v>
      </c>
      <c r="E83" s="76">
        <f>E87</f>
        <v>4800</v>
      </c>
      <c r="F83" s="75">
        <f>F87</f>
        <v>2609.4</v>
      </c>
      <c r="G83" s="68">
        <f t="shared" si="5"/>
        <v>54.362500000000004</v>
      </c>
    </row>
    <row r="84" spans="1:7" ht="15.75" x14ac:dyDescent="0.2">
      <c r="A84" s="387" t="s">
        <v>111</v>
      </c>
      <c r="B84" s="388"/>
      <c r="C84" s="389"/>
      <c r="D84" s="77">
        <v>0</v>
      </c>
      <c r="E84" s="78">
        <v>4800</v>
      </c>
      <c r="F84" s="77">
        <v>2609.4</v>
      </c>
      <c r="G84" s="68">
        <f t="shared" si="5"/>
        <v>54.362500000000004</v>
      </c>
    </row>
    <row r="85" spans="1:7" ht="15.75" x14ac:dyDescent="0.2">
      <c r="A85" s="352" t="s">
        <v>48</v>
      </c>
      <c r="B85" s="353"/>
      <c r="C85" s="354"/>
      <c r="D85" s="77">
        <v>2381.9299999999998</v>
      </c>
      <c r="E85" s="78">
        <v>0</v>
      </c>
      <c r="F85" s="77">
        <v>0</v>
      </c>
      <c r="G85" s="68">
        <v>0</v>
      </c>
    </row>
    <row r="86" spans="1:7" ht="15.75" x14ac:dyDescent="0.2">
      <c r="A86" s="517" t="s">
        <v>49</v>
      </c>
      <c r="B86" s="517"/>
      <c r="C86" s="518"/>
      <c r="D86" s="77">
        <v>0</v>
      </c>
      <c r="E86" s="78">
        <v>0</v>
      </c>
      <c r="F86" s="77">
        <v>0</v>
      </c>
      <c r="G86" s="68"/>
    </row>
    <row r="87" spans="1:7" ht="15.75" x14ac:dyDescent="0.2">
      <c r="A87" s="53"/>
      <c r="B87" s="79">
        <v>3</v>
      </c>
      <c r="C87" s="80" t="s">
        <v>114</v>
      </c>
      <c r="D87" s="97">
        <f t="shared" ref="D87:F88" si="7">D88</f>
        <v>2381.9299999999998</v>
      </c>
      <c r="E87" s="97">
        <f t="shared" si="7"/>
        <v>4800</v>
      </c>
      <c r="F87" s="98">
        <f t="shared" si="7"/>
        <v>2609.4</v>
      </c>
      <c r="G87" s="68">
        <f t="shared" si="5"/>
        <v>54.362500000000004</v>
      </c>
    </row>
    <row r="88" spans="1:7" ht="15.75" x14ac:dyDescent="0.2">
      <c r="A88" s="53"/>
      <c r="B88" s="81">
        <v>36</v>
      </c>
      <c r="C88" s="82" t="s">
        <v>143</v>
      </c>
      <c r="D88" s="97">
        <f t="shared" si="7"/>
        <v>2381.9299999999998</v>
      </c>
      <c r="E88" s="97">
        <f t="shared" si="7"/>
        <v>4800</v>
      </c>
      <c r="F88" s="98">
        <f t="shared" si="7"/>
        <v>2609.4</v>
      </c>
      <c r="G88" s="68">
        <f t="shared" si="5"/>
        <v>54.362500000000004</v>
      </c>
    </row>
    <row r="89" spans="1:7" ht="15.75" x14ac:dyDescent="0.2">
      <c r="A89" s="53"/>
      <c r="B89" s="85">
        <v>363</v>
      </c>
      <c r="C89" s="86" t="s">
        <v>144</v>
      </c>
      <c r="D89" s="89">
        <v>2381.9299999999998</v>
      </c>
      <c r="E89" s="122">
        <v>4800</v>
      </c>
      <c r="F89" s="123">
        <v>2609.4</v>
      </c>
      <c r="G89" s="68">
        <f t="shared" si="5"/>
        <v>54.362500000000004</v>
      </c>
    </row>
    <row r="90" spans="1:7" ht="15.75" x14ac:dyDescent="0.2">
      <c r="A90" s="384" t="s">
        <v>145</v>
      </c>
      <c r="B90" s="385"/>
      <c r="C90" s="386"/>
      <c r="D90" s="73">
        <f t="shared" ref="D90:F95" si="8">D91</f>
        <v>0</v>
      </c>
      <c r="E90" s="74">
        <f t="shared" si="8"/>
        <v>2655</v>
      </c>
      <c r="F90" s="73">
        <f t="shared" si="8"/>
        <v>0</v>
      </c>
      <c r="G90" s="68">
        <f t="shared" si="5"/>
        <v>0</v>
      </c>
    </row>
    <row r="91" spans="1:7" ht="15.75" x14ac:dyDescent="0.2">
      <c r="A91" s="381" t="s">
        <v>142</v>
      </c>
      <c r="B91" s="382"/>
      <c r="C91" s="383"/>
      <c r="D91" s="75">
        <f t="shared" si="8"/>
        <v>0</v>
      </c>
      <c r="E91" s="76">
        <f>E95</f>
        <v>2655</v>
      </c>
      <c r="F91" s="75">
        <f t="shared" si="8"/>
        <v>0</v>
      </c>
      <c r="G91" s="68">
        <f t="shared" si="5"/>
        <v>0</v>
      </c>
    </row>
    <row r="92" spans="1:7" ht="15.75" x14ac:dyDescent="0.2">
      <c r="A92" s="387" t="s">
        <v>111</v>
      </c>
      <c r="B92" s="388"/>
      <c r="C92" s="389"/>
      <c r="D92" s="77">
        <f>D95</f>
        <v>0</v>
      </c>
      <c r="E92" s="78">
        <v>0</v>
      </c>
      <c r="F92" s="77">
        <f>F95</f>
        <v>0</v>
      </c>
      <c r="G92" s="68">
        <v>0</v>
      </c>
    </row>
    <row r="93" spans="1:7" ht="15.75" x14ac:dyDescent="0.2">
      <c r="A93" s="352" t="s">
        <v>48</v>
      </c>
      <c r="B93" s="353"/>
      <c r="C93" s="354"/>
      <c r="D93" s="77">
        <v>0</v>
      </c>
      <c r="E93" s="78">
        <v>2655</v>
      </c>
      <c r="F93" s="77">
        <v>0</v>
      </c>
      <c r="G93" s="68">
        <f t="shared" si="5"/>
        <v>0</v>
      </c>
    </row>
    <row r="94" spans="1:7" ht="15.75" x14ac:dyDescent="0.2">
      <c r="A94" s="517" t="s">
        <v>49</v>
      </c>
      <c r="B94" s="517"/>
      <c r="C94" s="518"/>
      <c r="D94" s="77">
        <v>0</v>
      </c>
      <c r="E94" s="78">
        <v>0</v>
      </c>
      <c r="F94" s="77">
        <v>0</v>
      </c>
      <c r="G94" s="68">
        <v>0</v>
      </c>
    </row>
    <row r="95" spans="1:7" ht="15.75" x14ac:dyDescent="0.2">
      <c r="A95" s="53"/>
      <c r="B95" s="79">
        <v>3</v>
      </c>
      <c r="C95" s="80" t="s">
        <v>114</v>
      </c>
      <c r="D95" s="70">
        <f t="shared" si="8"/>
        <v>0</v>
      </c>
      <c r="E95" s="71">
        <f t="shared" si="8"/>
        <v>2655</v>
      </c>
      <c r="F95" s="70">
        <f t="shared" si="8"/>
        <v>0</v>
      </c>
      <c r="G95" s="68">
        <f t="shared" si="5"/>
        <v>0</v>
      </c>
    </row>
    <row r="96" spans="1:7" ht="15.75" x14ac:dyDescent="0.2">
      <c r="A96" s="53"/>
      <c r="B96" s="81">
        <v>32</v>
      </c>
      <c r="C96" s="82" t="s">
        <v>115</v>
      </c>
      <c r="D96" s="83">
        <f>SUM(D97:D97)</f>
        <v>0</v>
      </c>
      <c r="E96" s="84">
        <f>SUM(E97:E97)</f>
        <v>2655</v>
      </c>
      <c r="F96" s="83">
        <f>SUM(F97:F97)</f>
        <v>0</v>
      </c>
      <c r="G96" s="68">
        <f t="shared" si="5"/>
        <v>0</v>
      </c>
    </row>
    <row r="97" spans="1:9" ht="15.75" x14ac:dyDescent="0.2">
      <c r="A97" s="53"/>
      <c r="B97" s="85">
        <v>323</v>
      </c>
      <c r="C97" s="86" t="s">
        <v>132</v>
      </c>
      <c r="D97" s="89">
        <v>0</v>
      </c>
      <c r="E97" s="88">
        <v>2655</v>
      </c>
      <c r="F97" s="89">
        <v>0</v>
      </c>
      <c r="G97" s="68">
        <f t="shared" si="5"/>
        <v>0</v>
      </c>
    </row>
    <row r="98" spans="1:9" ht="15.75" x14ac:dyDescent="0.2">
      <c r="A98" s="390" t="s">
        <v>146</v>
      </c>
      <c r="B98" s="391"/>
      <c r="C98" s="392"/>
      <c r="D98" s="73">
        <f>D99</f>
        <v>3215.59</v>
      </c>
      <c r="E98" s="74">
        <f>E99</f>
        <v>22200</v>
      </c>
      <c r="F98" s="73">
        <f>F99</f>
        <v>8457.130000000001</v>
      </c>
      <c r="G98" s="68">
        <f t="shared" si="5"/>
        <v>38.095180180180179</v>
      </c>
    </row>
    <row r="99" spans="1:9" ht="15.75" x14ac:dyDescent="0.2">
      <c r="A99" s="381" t="s">
        <v>142</v>
      </c>
      <c r="B99" s="382"/>
      <c r="C99" s="383"/>
      <c r="D99" s="76">
        <f>SUM(D104,D112)</f>
        <v>3215.59</v>
      </c>
      <c r="E99" s="76">
        <f>SUM(E104,E112)</f>
        <v>22200</v>
      </c>
      <c r="F99" s="75">
        <f>SUM(F104,F112)</f>
        <v>8457.130000000001</v>
      </c>
      <c r="G99" s="68">
        <f t="shared" si="5"/>
        <v>38.095180180180179</v>
      </c>
    </row>
    <row r="100" spans="1:9" ht="15.75" x14ac:dyDescent="0.2">
      <c r="A100" s="375" t="s">
        <v>147</v>
      </c>
      <c r="B100" s="376"/>
      <c r="C100" s="377"/>
      <c r="D100" s="77">
        <v>0</v>
      </c>
      <c r="E100" s="78">
        <v>0</v>
      </c>
      <c r="F100" s="77">
        <v>0</v>
      </c>
      <c r="G100" s="68">
        <v>0</v>
      </c>
    </row>
    <row r="101" spans="1:9" ht="15.75" x14ac:dyDescent="0.2">
      <c r="A101" s="352" t="s">
        <v>48</v>
      </c>
      <c r="B101" s="353"/>
      <c r="C101" s="354"/>
      <c r="D101" s="77">
        <v>1431.13</v>
      </c>
      <c r="E101" s="78">
        <v>12200</v>
      </c>
      <c r="F101" s="77">
        <v>0</v>
      </c>
      <c r="G101" s="68">
        <f t="shared" si="5"/>
        <v>0</v>
      </c>
    </row>
    <row r="102" spans="1:9" ht="15.75" x14ac:dyDescent="0.2">
      <c r="A102" s="355" t="s">
        <v>112</v>
      </c>
      <c r="B102" s="356"/>
      <c r="C102" s="357"/>
      <c r="D102" s="77">
        <v>0</v>
      </c>
      <c r="E102" s="78">
        <v>0</v>
      </c>
      <c r="F102" s="77">
        <v>0</v>
      </c>
      <c r="G102" s="68">
        <v>0</v>
      </c>
    </row>
    <row r="103" spans="1:9" ht="15.75" x14ac:dyDescent="0.2">
      <c r="A103" s="396" t="s">
        <v>148</v>
      </c>
      <c r="B103" s="358"/>
      <c r="C103" s="397"/>
      <c r="D103" s="77">
        <v>1784.46</v>
      </c>
      <c r="E103" s="78">
        <v>10000</v>
      </c>
      <c r="F103" s="77">
        <v>8457.1299999999992</v>
      </c>
      <c r="G103" s="68">
        <f t="shared" si="5"/>
        <v>84.571299999999994</v>
      </c>
      <c r="I103" s="3"/>
    </row>
    <row r="104" spans="1:9" ht="15.75" x14ac:dyDescent="0.2">
      <c r="A104" s="53"/>
      <c r="B104" s="79">
        <v>3</v>
      </c>
      <c r="C104" s="80" t="s">
        <v>114</v>
      </c>
      <c r="D104" s="98">
        <f>SUM(D105,D108)</f>
        <v>3215.59</v>
      </c>
      <c r="E104" s="97">
        <f>SUM(E105,E108)</f>
        <v>17200</v>
      </c>
      <c r="F104" s="98">
        <f>SUM(F105,F108)</f>
        <v>8457.130000000001</v>
      </c>
      <c r="G104" s="68">
        <f t="shared" si="5"/>
        <v>49.169360465116284</v>
      </c>
    </row>
    <row r="105" spans="1:9" ht="15.75" x14ac:dyDescent="0.2">
      <c r="A105" s="53"/>
      <c r="B105" s="95">
        <v>31</v>
      </c>
      <c r="C105" s="82" t="s">
        <v>126</v>
      </c>
      <c r="D105" s="124">
        <f>SUM(D106,D107)</f>
        <v>1784.46</v>
      </c>
      <c r="E105" s="125">
        <f>SUM(E106,E107)</f>
        <v>10000</v>
      </c>
      <c r="F105" s="124">
        <f>SUM(F106,F107)</f>
        <v>4108.55</v>
      </c>
      <c r="G105" s="68">
        <f t="shared" si="5"/>
        <v>41.085500000000003</v>
      </c>
    </row>
    <row r="106" spans="1:9" ht="15.75" x14ac:dyDescent="0.2">
      <c r="A106" s="53"/>
      <c r="B106" s="117">
        <v>311</v>
      </c>
      <c r="C106" s="118" t="s">
        <v>127</v>
      </c>
      <c r="D106" s="89">
        <v>1531.72</v>
      </c>
      <c r="E106" s="88">
        <v>8000</v>
      </c>
      <c r="F106" s="89">
        <v>3526.65</v>
      </c>
      <c r="G106" s="68">
        <f t="shared" si="5"/>
        <v>44.083125000000003</v>
      </c>
    </row>
    <row r="107" spans="1:9" ht="15.75" x14ac:dyDescent="0.2">
      <c r="A107" s="53"/>
      <c r="B107" s="117">
        <v>313</v>
      </c>
      <c r="C107" s="118" t="s">
        <v>129</v>
      </c>
      <c r="D107" s="89">
        <v>252.74</v>
      </c>
      <c r="E107" s="88">
        <v>2000</v>
      </c>
      <c r="F107" s="89">
        <v>581.9</v>
      </c>
      <c r="G107" s="68">
        <f t="shared" si="5"/>
        <v>29.094999999999999</v>
      </c>
    </row>
    <row r="108" spans="1:9" ht="15.75" x14ac:dyDescent="0.2">
      <c r="A108" s="53"/>
      <c r="B108" s="81">
        <v>32</v>
      </c>
      <c r="C108" s="82" t="s">
        <v>115</v>
      </c>
      <c r="D108" s="98">
        <f>SUM(D109+D110+D111)</f>
        <v>1431.13</v>
      </c>
      <c r="E108" s="97">
        <f>SUM(E109,E110,E111)</f>
        <v>7200</v>
      </c>
      <c r="F108" s="97">
        <f>SUM(F109,F110,F111)</f>
        <v>4348.58</v>
      </c>
      <c r="G108" s="68">
        <f t="shared" si="5"/>
        <v>60.396944444444443</v>
      </c>
    </row>
    <row r="109" spans="1:9" ht="15.75" x14ac:dyDescent="0.2">
      <c r="A109" s="53"/>
      <c r="B109" s="126">
        <v>321</v>
      </c>
      <c r="C109" s="82" t="s">
        <v>52</v>
      </c>
      <c r="D109" s="89">
        <v>0</v>
      </c>
      <c r="E109" s="88">
        <v>500</v>
      </c>
      <c r="F109" s="89">
        <v>78</v>
      </c>
      <c r="G109" s="68">
        <f t="shared" si="5"/>
        <v>15.6</v>
      </c>
    </row>
    <row r="110" spans="1:9" ht="15.75" x14ac:dyDescent="0.2">
      <c r="A110" s="53"/>
      <c r="B110" s="117">
        <v>322</v>
      </c>
      <c r="C110" s="118" t="s">
        <v>131</v>
      </c>
      <c r="D110" s="89">
        <v>1220.1300000000001</v>
      </c>
      <c r="E110" s="88">
        <v>4000</v>
      </c>
      <c r="F110" s="89">
        <v>1259</v>
      </c>
      <c r="G110" s="68">
        <f t="shared" si="5"/>
        <v>31.474999999999998</v>
      </c>
    </row>
    <row r="111" spans="1:9" ht="15.75" x14ac:dyDescent="0.2">
      <c r="A111" s="53"/>
      <c r="B111" s="117">
        <v>323</v>
      </c>
      <c r="C111" s="118" t="s">
        <v>132</v>
      </c>
      <c r="D111" s="89">
        <v>211</v>
      </c>
      <c r="E111" s="88">
        <v>2700</v>
      </c>
      <c r="F111" s="89">
        <v>3011.58</v>
      </c>
      <c r="G111" s="68">
        <f t="shared" si="5"/>
        <v>111.53999999999999</v>
      </c>
    </row>
    <row r="112" spans="1:9" ht="15.75" x14ac:dyDescent="0.2">
      <c r="A112" s="53"/>
      <c r="B112" s="81">
        <v>4</v>
      </c>
      <c r="C112" s="82" t="s">
        <v>136</v>
      </c>
      <c r="D112" s="98">
        <f>D113</f>
        <v>0</v>
      </c>
      <c r="E112" s="97">
        <f t="shared" ref="E112:F113" si="9">E113</f>
        <v>5000</v>
      </c>
      <c r="F112" s="98">
        <f t="shared" si="9"/>
        <v>0</v>
      </c>
      <c r="G112" s="68">
        <f t="shared" si="5"/>
        <v>0</v>
      </c>
    </row>
    <row r="113" spans="1:10" ht="15.75" x14ac:dyDescent="0.2">
      <c r="A113" s="53"/>
      <c r="B113" s="81">
        <v>42</v>
      </c>
      <c r="C113" s="82" t="s">
        <v>149</v>
      </c>
      <c r="D113" s="98">
        <f>D114</f>
        <v>0</v>
      </c>
      <c r="E113" s="97">
        <f t="shared" si="9"/>
        <v>5000</v>
      </c>
      <c r="F113" s="98">
        <f t="shared" si="9"/>
        <v>0</v>
      </c>
      <c r="G113" s="68">
        <f t="shared" si="5"/>
        <v>0</v>
      </c>
    </row>
    <row r="114" spans="1:10" ht="15.75" x14ac:dyDescent="0.2">
      <c r="A114" s="53"/>
      <c r="B114" s="85">
        <v>422</v>
      </c>
      <c r="C114" s="86" t="s">
        <v>150</v>
      </c>
      <c r="D114" s="89">
        <v>0</v>
      </c>
      <c r="E114" s="88">
        <v>5000</v>
      </c>
      <c r="F114" s="89">
        <v>0</v>
      </c>
      <c r="G114" s="68">
        <f t="shared" si="5"/>
        <v>0</v>
      </c>
    </row>
    <row r="115" spans="1:10" ht="33" customHeight="1" x14ac:dyDescent="0.2">
      <c r="A115" s="390" t="s">
        <v>151</v>
      </c>
      <c r="B115" s="391"/>
      <c r="C115" s="392"/>
      <c r="D115" s="74">
        <f t="shared" ref="D115:F120" si="10">D116</f>
        <v>0</v>
      </c>
      <c r="E115" s="74">
        <f t="shared" si="10"/>
        <v>3000</v>
      </c>
      <c r="F115" s="74">
        <f t="shared" si="10"/>
        <v>0</v>
      </c>
      <c r="G115" s="68">
        <f t="shared" si="5"/>
        <v>0</v>
      </c>
    </row>
    <row r="116" spans="1:10" ht="15.75" x14ac:dyDescent="0.2">
      <c r="A116" s="409" t="s">
        <v>152</v>
      </c>
      <c r="B116" s="410"/>
      <c r="C116" s="411"/>
      <c r="D116" s="75">
        <f t="shared" si="10"/>
        <v>0</v>
      </c>
      <c r="E116" s="76">
        <f>E120</f>
        <v>3000</v>
      </c>
      <c r="F116" s="75">
        <f t="shared" si="10"/>
        <v>0</v>
      </c>
      <c r="G116" s="68">
        <f t="shared" si="5"/>
        <v>0</v>
      </c>
    </row>
    <row r="117" spans="1:10" ht="15.75" x14ac:dyDescent="0.2">
      <c r="A117" s="387" t="s">
        <v>111</v>
      </c>
      <c r="B117" s="388"/>
      <c r="C117" s="389"/>
      <c r="D117" s="77">
        <f>D120</f>
        <v>0</v>
      </c>
      <c r="E117" s="78">
        <v>0</v>
      </c>
      <c r="F117" s="77">
        <f>F120</f>
        <v>0</v>
      </c>
      <c r="G117" s="68">
        <v>0</v>
      </c>
    </row>
    <row r="118" spans="1:10" ht="15.75" x14ac:dyDescent="0.2">
      <c r="A118" s="352" t="s">
        <v>48</v>
      </c>
      <c r="B118" s="353"/>
      <c r="C118" s="354"/>
      <c r="D118" s="77">
        <v>0</v>
      </c>
      <c r="E118" s="78">
        <v>3000</v>
      </c>
      <c r="F118" s="77">
        <v>0</v>
      </c>
      <c r="G118" s="68">
        <f t="shared" si="5"/>
        <v>0</v>
      </c>
    </row>
    <row r="119" spans="1:10" ht="15.75" x14ac:dyDescent="0.2">
      <c r="A119" s="355" t="s">
        <v>112</v>
      </c>
      <c r="B119" s="356"/>
      <c r="C119" s="357"/>
      <c r="D119" s="77">
        <v>0</v>
      </c>
      <c r="E119" s="78">
        <v>0</v>
      </c>
      <c r="F119" s="77">
        <v>0</v>
      </c>
      <c r="G119" s="68">
        <v>0</v>
      </c>
    </row>
    <row r="120" spans="1:10" ht="15.75" x14ac:dyDescent="0.2">
      <c r="A120" s="53"/>
      <c r="B120" s="79">
        <v>4</v>
      </c>
      <c r="C120" s="80" t="s">
        <v>136</v>
      </c>
      <c r="D120" s="98">
        <f t="shared" si="10"/>
        <v>0</v>
      </c>
      <c r="E120" s="97">
        <f t="shared" si="10"/>
        <v>3000</v>
      </c>
      <c r="F120" s="98">
        <f t="shared" si="10"/>
        <v>0</v>
      </c>
      <c r="G120" s="68">
        <f t="shared" si="5"/>
        <v>0</v>
      </c>
    </row>
    <row r="121" spans="1:10" ht="15.75" x14ac:dyDescent="0.2">
      <c r="A121" s="53"/>
      <c r="B121" s="81">
        <v>42</v>
      </c>
      <c r="C121" s="82" t="s">
        <v>149</v>
      </c>
      <c r="D121" s="98">
        <f>SUM(D122,D123)</f>
        <v>0</v>
      </c>
      <c r="E121" s="97">
        <f>SUM(E122,E123)</f>
        <v>3000</v>
      </c>
      <c r="F121" s="98">
        <f>SUM(F122,F123)</f>
        <v>0</v>
      </c>
      <c r="G121" s="68">
        <f t="shared" si="5"/>
        <v>0</v>
      </c>
    </row>
    <row r="122" spans="1:10" ht="15.75" x14ac:dyDescent="0.2">
      <c r="A122" s="53"/>
      <c r="B122" s="117">
        <v>422</v>
      </c>
      <c r="C122" s="118" t="s">
        <v>150</v>
      </c>
      <c r="D122" s="87">
        <v>0</v>
      </c>
      <c r="E122" s="88">
        <v>3000</v>
      </c>
      <c r="F122" s="89">
        <v>0</v>
      </c>
      <c r="G122" s="68">
        <f t="shared" si="5"/>
        <v>0</v>
      </c>
      <c r="J122" s="293"/>
    </row>
    <row r="123" spans="1:10" ht="15.75" x14ac:dyDescent="0.2">
      <c r="A123" s="53"/>
      <c r="B123" s="85">
        <v>426</v>
      </c>
      <c r="C123" s="86" t="s">
        <v>153</v>
      </c>
      <c r="D123" s="87">
        <v>0</v>
      </c>
      <c r="E123" s="88">
        <v>0</v>
      </c>
      <c r="F123" s="89">
        <v>0</v>
      </c>
      <c r="G123" s="68">
        <v>0</v>
      </c>
    </row>
    <row r="124" spans="1:10" ht="33" customHeight="1" x14ac:dyDescent="0.2">
      <c r="A124" s="390" t="s">
        <v>154</v>
      </c>
      <c r="B124" s="391"/>
      <c r="C124" s="392"/>
      <c r="D124" s="74">
        <f>D125</f>
        <v>4998.41</v>
      </c>
      <c r="E124" s="74">
        <f>E125</f>
        <v>40000</v>
      </c>
      <c r="F124" s="74">
        <f>F125</f>
        <v>2200</v>
      </c>
      <c r="G124" s="68">
        <f t="shared" si="5"/>
        <v>5.5</v>
      </c>
    </row>
    <row r="125" spans="1:10" ht="15.75" x14ac:dyDescent="0.2">
      <c r="A125" s="409" t="s">
        <v>152</v>
      </c>
      <c r="B125" s="410"/>
      <c r="C125" s="411"/>
      <c r="D125" s="127">
        <f>SUM(D130,D133)</f>
        <v>4998.41</v>
      </c>
      <c r="E125" s="76">
        <f>SUM(E133,E130)</f>
        <v>40000</v>
      </c>
      <c r="F125" s="75">
        <f>SUM(F133,F130)</f>
        <v>2200</v>
      </c>
      <c r="G125" s="68">
        <f t="shared" si="5"/>
        <v>5.5</v>
      </c>
    </row>
    <row r="126" spans="1:10" ht="15.75" x14ac:dyDescent="0.2">
      <c r="A126" s="348" t="s">
        <v>54</v>
      </c>
      <c r="B126" s="349"/>
      <c r="C126" s="350"/>
      <c r="D126" s="77">
        <v>0</v>
      </c>
      <c r="E126" s="78">
        <v>23179.8</v>
      </c>
      <c r="F126" s="77">
        <v>2200</v>
      </c>
      <c r="G126" s="68">
        <f t="shared" si="5"/>
        <v>9.491022355671749</v>
      </c>
    </row>
    <row r="127" spans="1:10" ht="15.75" x14ac:dyDescent="0.2">
      <c r="A127" s="352" t="s">
        <v>48</v>
      </c>
      <c r="B127" s="353"/>
      <c r="C127" s="354"/>
      <c r="D127" s="77">
        <v>4998.41</v>
      </c>
      <c r="E127" s="78">
        <v>16820.2</v>
      </c>
      <c r="F127" s="77">
        <v>0</v>
      </c>
      <c r="G127" s="68">
        <f t="shared" si="5"/>
        <v>0</v>
      </c>
    </row>
    <row r="128" spans="1:10" ht="15.75" x14ac:dyDescent="0.2">
      <c r="A128" s="355" t="s">
        <v>112</v>
      </c>
      <c r="B128" s="356"/>
      <c r="C128" s="357"/>
      <c r="D128" s="77">
        <v>0</v>
      </c>
      <c r="E128" s="78">
        <v>0</v>
      </c>
      <c r="F128" s="77">
        <v>0</v>
      </c>
      <c r="G128" s="68">
        <v>0</v>
      </c>
    </row>
    <row r="129" spans="1:9" ht="15.75" x14ac:dyDescent="0.2">
      <c r="A129" s="398" t="s">
        <v>155</v>
      </c>
      <c r="B129" s="399"/>
      <c r="C129" s="400"/>
      <c r="D129" s="77">
        <v>0</v>
      </c>
      <c r="E129" s="78">
        <v>0</v>
      </c>
      <c r="F129" s="77">
        <v>0</v>
      </c>
      <c r="G129" s="68">
        <v>0</v>
      </c>
      <c r="I129" s="3"/>
    </row>
    <row r="130" spans="1:9" ht="15.75" x14ac:dyDescent="0.2">
      <c r="A130" s="53"/>
      <c r="B130" s="79">
        <v>3</v>
      </c>
      <c r="C130" s="80" t="s">
        <v>114</v>
      </c>
      <c r="D130" s="70">
        <f>D131</f>
        <v>0</v>
      </c>
      <c r="E130" s="71">
        <f>E132</f>
        <v>15000</v>
      </c>
      <c r="F130" s="70">
        <v>0</v>
      </c>
      <c r="G130" s="68">
        <f t="shared" si="5"/>
        <v>0</v>
      </c>
    </row>
    <row r="131" spans="1:9" ht="15.75" x14ac:dyDescent="0.2">
      <c r="A131" s="53"/>
      <c r="B131" s="95">
        <v>32</v>
      </c>
      <c r="C131" s="92" t="s">
        <v>115</v>
      </c>
      <c r="D131" s="70">
        <f>D132</f>
        <v>0</v>
      </c>
      <c r="E131" s="84">
        <f>SUM(E132:E132)</f>
        <v>15000</v>
      </c>
      <c r="F131" s="70">
        <v>0</v>
      </c>
      <c r="G131" s="68">
        <f t="shared" si="5"/>
        <v>0</v>
      </c>
    </row>
    <row r="132" spans="1:9" ht="15.75" x14ac:dyDescent="0.2">
      <c r="A132" s="53"/>
      <c r="B132" s="99">
        <v>323</v>
      </c>
      <c r="C132" s="94" t="s">
        <v>132</v>
      </c>
      <c r="D132" s="128">
        <v>0</v>
      </c>
      <c r="E132" s="88">
        <v>15000</v>
      </c>
      <c r="F132" s="128">
        <v>0</v>
      </c>
      <c r="G132" s="68">
        <f t="shared" si="5"/>
        <v>0</v>
      </c>
    </row>
    <row r="133" spans="1:9" ht="15.75" x14ac:dyDescent="0.2">
      <c r="A133" s="53"/>
      <c r="B133" s="129">
        <v>4</v>
      </c>
      <c r="C133" s="130" t="s">
        <v>136</v>
      </c>
      <c r="D133" s="70">
        <f>SUM(D135,D137)</f>
        <v>4998.41</v>
      </c>
      <c r="E133" s="71">
        <f>SUM(E135,E137)</f>
        <v>25000</v>
      </c>
      <c r="F133" s="70">
        <f>SUM(F135,F137)</f>
        <v>2200</v>
      </c>
      <c r="G133" s="68">
        <f t="shared" si="5"/>
        <v>8.7999999999999989</v>
      </c>
    </row>
    <row r="134" spans="1:9" ht="15.75" x14ac:dyDescent="0.2">
      <c r="A134" s="53"/>
      <c r="B134" s="79">
        <v>45</v>
      </c>
      <c r="C134" s="80" t="s">
        <v>156</v>
      </c>
      <c r="D134" s="83">
        <f>SUM(D135:D135)</f>
        <v>4998.41</v>
      </c>
      <c r="E134" s="84">
        <f>SUM(E135:E135)</f>
        <v>25000</v>
      </c>
      <c r="F134" s="83">
        <f>SUM(F135:F135)</f>
        <v>2200</v>
      </c>
      <c r="G134" s="68">
        <f t="shared" si="5"/>
        <v>8.7999999999999989</v>
      </c>
    </row>
    <row r="135" spans="1:9" ht="15.75" x14ac:dyDescent="0.2">
      <c r="A135" s="53"/>
      <c r="B135" s="117">
        <v>451</v>
      </c>
      <c r="C135" s="118" t="s">
        <v>157</v>
      </c>
      <c r="D135" s="89">
        <v>4998.41</v>
      </c>
      <c r="E135" s="88">
        <v>25000</v>
      </c>
      <c r="F135" s="89">
        <v>2200</v>
      </c>
      <c r="G135" s="68">
        <f t="shared" si="5"/>
        <v>8.7999999999999989</v>
      </c>
    </row>
    <row r="136" spans="1:9" ht="15.75" x14ac:dyDescent="0.2">
      <c r="A136" s="53"/>
      <c r="B136" s="81">
        <v>42</v>
      </c>
      <c r="C136" s="82" t="s">
        <v>149</v>
      </c>
      <c r="D136" s="83">
        <f>SUM(D137:D137)</f>
        <v>0</v>
      </c>
      <c r="E136" s="84">
        <f>E137</f>
        <v>0</v>
      </c>
      <c r="F136" s="83">
        <f>SUM(F137:F137)</f>
        <v>0</v>
      </c>
      <c r="G136" s="68">
        <v>0</v>
      </c>
    </row>
    <row r="137" spans="1:9" ht="15.75" x14ac:dyDescent="0.2">
      <c r="A137" s="53"/>
      <c r="B137" s="85">
        <v>426</v>
      </c>
      <c r="C137" s="86" t="s">
        <v>41</v>
      </c>
      <c r="D137" s="89">
        <v>0</v>
      </c>
      <c r="E137" s="88">
        <v>0</v>
      </c>
      <c r="F137" s="89">
        <v>0</v>
      </c>
      <c r="G137" s="68">
        <v>0</v>
      </c>
    </row>
    <row r="138" spans="1:9" ht="31.5" customHeight="1" x14ac:dyDescent="0.2">
      <c r="A138" s="368" t="s">
        <v>158</v>
      </c>
      <c r="B138" s="368"/>
      <c r="C138" s="368"/>
      <c r="D138" s="74">
        <f t="shared" ref="D138:F144" si="11">D139</f>
        <v>0</v>
      </c>
      <c r="E138" s="74">
        <f t="shared" si="11"/>
        <v>15000</v>
      </c>
      <c r="F138" s="74">
        <f t="shared" si="11"/>
        <v>0</v>
      </c>
      <c r="G138" s="68">
        <f t="shared" si="5"/>
        <v>0</v>
      </c>
      <c r="H138" s="2"/>
    </row>
    <row r="139" spans="1:9" ht="15.75" x14ac:dyDescent="0.2">
      <c r="A139" s="393" t="s">
        <v>159</v>
      </c>
      <c r="B139" s="394"/>
      <c r="C139" s="395"/>
      <c r="D139" s="75">
        <f t="shared" si="11"/>
        <v>0</v>
      </c>
      <c r="E139" s="76">
        <f>E144</f>
        <v>15000</v>
      </c>
      <c r="F139" s="75">
        <f t="shared" si="11"/>
        <v>0</v>
      </c>
      <c r="G139" s="68">
        <f t="shared" si="5"/>
        <v>0</v>
      </c>
      <c r="H139" s="2"/>
    </row>
    <row r="140" spans="1:9" ht="15.75" x14ac:dyDescent="0.2">
      <c r="A140" s="387" t="s">
        <v>111</v>
      </c>
      <c r="B140" s="388"/>
      <c r="C140" s="389"/>
      <c r="D140" s="77">
        <f>D144</f>
        <v>0</v>
      </c>
      <c r="E140" s="78">
        <v>200</v>
      </c>
      <c r="F140" s="77">
        <f>F144</f>
        <v>0</v>
      </c>
      <c r="G140" s="68">
        <f t="shared" si="5"/>
        <v>0</v>
      </c>
      <c r="H140" s="2"/>
    </row>
    <row r="141" spans="1:9" ht="15.75" x14ac:dyDescent="0.2">
      <c r="A141" s="352" t="s">
        <v>48</v>
      </c>
      <c r="B141" s="353"/>
      <c r="C141" s="354"/>
      <c r="D141" s="77">
        <v>0</v>
      </c>
      <c r="E141" s="78">
        <v>4800</v>
      </c>
      <c r="F141" s="77">
        <v>0</v>
      </c>
      <c r="G141" s="68">
        <f t="shared" si="5"/>
        <v>0</v>
      </c>
      <c r="H141" s="2"/>
    </row>
    <row r="142" spans="1:9" ht="15.75" x14ac:dyDescent="0.2">
      <c r="A142" s="348" t="s">
        <v>54</v>
      </c>
      <c r="B142" s="349"/>
      <c r="C142" s="350"/>
      <c r="D142" s="77">
        <v>0</v>
      </c>
      <c r="E142" s="78">
        <v>10000</v>
      </c>
      <c r="F142" s="77">
        <v>0</v>
      </c>
      <c r="G142" s="68"/>
      <c r="H142" s="2"/>
    </row>
    <row r="143" spans="1:9" ht="15.75" x14ac:dyDescent="0.2">
      <c r="A143" s="355" t="s">
        <v>112</v>
      </c>
      <c r="B143" s="356"/>
      <c r="C143" s="357"/>
      <c r="D143" s="77">
        <v>0</v>
      </c>
      <c r="E143" s="78">
        <v>0</v>
      </c>
      <c r="F143" s="77">
        <v>0</v>
      </c>
      <c r="G143" s="68"/>
      <c r="H143" s="2"/>
    </row>
    <row r="144" spans="1:9" ht="15.75" x14ac:dyDescent="0.2">
      <c r="A144" s="53"/>
      <c r="B144" s="79">
        <v>4</v>
      </c>
      <c r="C144" s="80" t="s">
        <v>136</v>
      </c>
      <c r="D144" s="70">
        <f t="shared" si="11"/>
        <v>0</v>
      </c>
      <c r="E144" s="71">
        <f t="shared" si="11"/>
        <v>15000</v>
      </c>
      <c r="F144" s="70">
        <f t="shared" si="11"/>
        <v>0</v>
      </c>
      <c r="G144" s="68">
        <f t="shared" ref="G144:G245" si="12">F144/E144*100</f>
        <v>0</v>
      </c>
      <c r="H144" s="2"/>
    </row>
    <row r="145" spans="1:8" ht="15.75" x14ac:dyDescent="0.2">
      <c r="A145" s="53"/>
      <c r="B145" s="81">
        <v>42</v>
      </c>
      <c r="C145" s="82" t="s">
        <v>149</v>
      </c>
      <c r="D145" s="83">
        <f>SUM(D146:D146)</f>
        <v>0</v>
      </c>
      <c r="E145" s="84">
        <f>SUM(E146:E146)</f>
        <v>15000</v>
      </c>
      <c r="F145" s="83">
        <f>SUM(F146:F146)</f>
        <v>0</v>
      </c>
      <c r="G145" s="68">
        <f t="shared" si="12"/>
        <v>0</v>
      </c>
      <c r="H145" s="2"/>
    </row>
    <row r="146" spans="1:8" ht="15.75" x14ac:dyDescent="0.2">
      <c r="A146" s="53"/>
      <c r="B146" s="85">
        <v>421</v>
      </c>
      <c r="C146" s="86" t="s">
        <v>160</v>
      </c>
      <c r="D146" s="89">
        <v>0</v>
      </c>
      <c r="E146" s="88">
        <v>15000</v>
      </c>
      <c r="F146" s="89">
        <v>0</v>
      </c>
      <c r="G146" s="68">
        <f t="shared" si="12"/>
        <v>0</v>
      </c>
      <c r="H146" s="2"/>
    </row>
    <row r="147" spans="1:8" ht="31.5" customHeight="1" x14ac:dyDescent="0.2">
      <c r="A147" s="365" t="s">
        <v>92</v>
      </c>
      <c r="B147" s="365"/>
      <c r="C147" s="365"/>
      <c r="D147" s="74">
        <f t="shared" ref="D147:F148" si="13">D148</f>
        <v>0</v>
      </c>
      <c r="E147" s="74">
        <f t="shared" si="13"/>
        <v>0</v>
      </c>
      <c r="F147" s="74">
        <f t="shared" si="13"/>
        <v>0</v>
      </c>
      <c r="G147" s="68">
        <v>0</v>
      </c>
      <c r="H147" s="2"/>
    </row>
    <row r="148" spans="1:8" ht="15.75" x14ac:dyDescent="0.2">
      <c r="A148" s="393" t="s">
        <v>159</v>
      </c>
      <c r="B148" s="394"/>
      <c r="C148" s="395"/>
      <c r="D148" s="75">
        <f t="shared" si="13"/>
        <v>0</v>
      </c>
      <c r="E148" s="76">
        <f>E150</f>
        <v>0</v>
      </c>
      <c r="F148" s="75">
        <f t="shared" si="13"/>
        <v>0</v>
      </c>
      <c r="G148" s="68">
        <v>0</v>
      </c>
      <c r="H148" s="2"/>
    </row>
    <row r="149" spans="1:8" ht="15.75" x14ac:dyDescent="0.2">
      <c r="A149" s="387" t="s">
        <v>111</v>
      </c>
      <c r="B149" s="388"/>
      <c r="C149" s="389"/>
      <c r="D149" s="77">
        <v>0</v>
      </c>
      <c r="E149" s="78">
        <f>E150</f>
        <v>0</v>
      </c>
      <c r="F149" s="77">
        <v>0</v>
      </c>
      <c r="G149" s="68">
        <v>0</v>
      </c>
      <c r="H149" s="2"/>
    </row>
    <row r="150" spans="1:8" ht="15.75" x14ac:dyDescent="0.2">
      <c r="A150" s="53"/>
      <c r="B150" s="129">
        <v>3</v>
      </c>
      <c r="C150" s="130" t="s">
        <v>114</v>
      </c>
      <c r="D150" s="131">
        <v>0</v>
      </c>
      <c r="E150" s="132">
        <f>E151</f>
        <v>0</v>
      </c>
      <c r="F150" s="87">
        <v>0</v>
      </c>
      <c r="G150" s="68">
        <v>0</v>
      </c>
      <c r="H150" s="2"/>
    </row>
    <row r="151" spans="1:8" ht="15.75" x14ac:dyDescent="0.2">
      <c r="A151" s="53"/>
      <c r="B151" s="129">
        <v>36</v>
      </c>
      <c r="C151" s="133" t="s">
        <v>2</v>
      </c>
      <c r="D151" s="131">
        <v>0</v>
      </c>
      <c r="E151" s="132">
        <f>E152</f>
        <v>0</v>
      </c>
      <c r="F151" s="87">
        <v>0</v>
      </c>
      <c r="G151" s="68">
        <v>0</v>
      </c>
      <c r="H151" s="2"/>
    </row>
    <row r="152" spans="1:8" ht="15.75" x14ac:dyDescent="0.2">
      <c r="A152" s="53"/>
      <c r="B152" s="99">
        <v>366</v>
      </c>
      <c r="C152" s="94" t="s">
        <v>2</v>
      </c>
      <c r="D152" s="131">
        <v>0</v>
      </c>
      <c r="E152" s="132">
        <v>0</v>
      </c>
      <c r="F152" s="87">
        <v>0</v>
      </c>
      <c r="G152" s="68">
        <v>0</v>
      </c>
      <c r="H152" s="2"/>
    </row>
    <row r="153" spans="1:8" ht="31.5" customHeight="1" x14ac:dyDescent="0.2">
      <c r="A153" s="365" t="s">
        <v>93</v>
      </c>
      <c r="B153" s="365"/>
      <c r="C153" s="365"/>
      <c r="D153" s="74">
        <f t="shared" ref="D153:F153" si="14">D154</f>
        <v>0</v>
      </c>
      <c r="E153" s="74">
        <f t="shared" si="14"/>
        <v>125000</v>
      </c>
      <c r="F153" s="74">
        <f t="shared" si="14"/>
        <v>0</v>
      </c>
      <c r="G153" s="68">
        <v>0</v>
      </c>
      <c r="H153" s="2"/>
    </row>
    <row r="154" spans="1:8" ht="15.75" x14ac:dyDescent="0.2">
      <c r="A154" s="393" t="s">
        <v>159</v>
      </c>
      <c r="B154" s="394"/>
      <c r="C154" s="395"/>
      <c r="D154" s="75">
        <f>SUM(D158,D161)</f>
        <v>0</v>
      </c>
      <c r="E154" s="76">
        <f>SUM(E158,E161)</f>
        <v>125000</v>
      </c>
      <c r="F154" s="76">
        <f>SUM(F158,F161)</f>
        <v>0</v>
      </c>
      <c r="G154" s="68">
        <v>0</v>
      </c>
      <c r="H154" s="2"/>
    </row>
    <row r="155" spans="1:8" ht="15.75" x14ac:dyDescent="0.2">
      <c r="A155" s="387" t="s">
        <v>111</v>
      </c>
      <c r="B155" s="388"/>
      <c r="C155" s="389"/>
      <c r="D155" s="77">
        <v>0</v>
      </c>
      <c r="E155" s="78">
        <v>0</v>
      </c>
      <c r="F155" s="77">
        <f>F171</f>
        <v>0</v>
      </c>
      <c r="G155" s="68">
        <v>0</v>
      </c>
      <c r="H155" s="2"/>
    </row>
    <row r="156" spans="1:8" ht="15.75" x14ac:dyDescent="0.2">
      <c r="A156" s="352" t="s">
        <v>48</v>
      </c>
      <c r="B156" s="353"/>
      <c r="C156" s="354"/>
      <c r="D156" s="77">
        <v>0</v>
      </c>
      <c r="E156" s="78">
        <v>75000</v>
      </c>
      <c r="F156" s="77">
        <v>0</v>
      </c>
      <c r="G156" s="68">
        <f t="shared" ref="G156:G157" si="15">F156/E156*100</f>
        <v>0</v>
      </c>
      <c r="H156" s="2"/>
    </row>
    <row r="157" spans="1:8" ht="15.75" x14ac:dyDescent="0.2">
      <c r="A157" s="398" t="s">
        <v>155</v>
      </c>
      <c r="B157" s="399"/>
      <c r="C157" s="400"/>
      <c r="D157" s="77">
        <v>0</v>
      </c>
      <c r="E157" s="78">
        <v>50000</v>
      </c>
      <c r="F157" s="77">
        <v>0</v>
      </c>
      <c r="G157" s="68">
        <f t="shared" si="15"/>
        <v>0</v>
      </c>
      <c r="H157" s="2"/>
    </row>
    <row r="158" spans="1:8" ht="15.75" x14ac:dyDescent="0.2">
      <c r="A158" s="53"/>
      <c r="B158" s="134">
        <v>3</v>
      </c>
      <c r="C158" s="130" t="s">
        <v>114</v>
      </c>
      <c r="D158" s="135">
        <f t="shared" ref="D158:F159" si="16">D159</f>
        <v>0</v>
      </c>
      <c r="E158" s="135">
        <f t="shared" si="16"/>
        <v>5000</v>
      </c>
      <c r="F158" s="135">
        <f t="shared" si="16"/>
        <v>0</v>
      </c>
      <c r="G158" s="136">
        <v>0</v>
      </c>
      <c r="H158" s="2"/>
    </row>
    <row r="159" spans="1:8" ht="15.75" x14ac:dyDescent="0.2">
      <c r="A159" s="53"/>
      <c r="B159" s="137">
        <v>32</v>
      </c>
      <c r="C159" s="130" t="s">
        <v>115</v>
      </c>
      <c r="D159" s="135">
        <f t="shared" si="16"/>
        <v>0</v>
      </c>
      <c r="E159" s="138">
        <f t="shared" si="16"/>
        <v>5000</v>
      </c>
      <c r="F159" s="121">
        <f t="shared" si="16"/>
        <v>0</v>
      </c>
      <c r="G159" s="136">
        <v>0</v>
      </c>
      <c r="H159" s="2"/>
    </row>
    <row r="160" spans="1:8" ht="15.75" x14ac:dyDescent="0.2">
      <c r="A160" s="53"/>
      <c r="B160" s="139">
        <v>323</v>
      </c>
      <c r="C160" s="94" t="s">
        <v>132</v>
      </c>
      <c r="D160" s="131">
        <v>0</v>
      </c>
      <c r="E160" s="140">
        <v>5000</v>
      </c>
      <c r="F160" s="104">
        <v>0</v>
      </c>
      <c r="G160" s="68">
        <v>0</v>
      </c>
      <c r="H160" s="2"/>
    </row>
    <row r="161" spans="1:12" ht="15.75" x14ac:dyDescent="0.2">
      <c r="A161" s="53"/>
      <c r="B161" s="134">
        <v>4</v>
      </c>
      <c r="C161" s="130" t="s">
        <v>136</v>
      </c>
      <c r="D161" s="135">
        <f t="shared" ref="D161:F162" si="17">D162</f>
        <v>0</v>
      </c>
      <c r="E161" s="141">
        <f t="shared" si="17"/>
        <v>120000</v>
      </c>
      <c r="F161" s="141">
        <f t="shared" si="17"/>
        <v>0</v>
      </c>
      <c r="G161" s="142">
        <v>0</v>
      </c>
      <c r="H161" s="2"/>
    </row>
    <row r="162" spans="1:12" ht="15.75" x14ac:dyDescent="0.2">
      <c r="A162" s="53"/>
      <c r="B162" s="143">
        <v>42</v>
      </c>
      <c r="C162" s="130" t="s">
        <v>149</v>
      </c>
      <c r="D162" s="135">
        <f t="shared" si="17"/>
        <v>0</v>
      </c>
      <c r="E162" s="141">
        <f t="shared" si="17"/>
        <v>120000</v>
      </c>
      <c r="F162" s="141">
        <f t="shared" si="17"/>
        <v>0</v>
      </c>
      <c r="G162" s="142">
        <v>0</v>
      </c>
      <c r="H162" s="2"/>
    </row>
    <row r="163" spans="1:12" ht="15.75" x14ac:dyDescent="0.2">
      <c r="A163" s="53"/>
      <c r="B163" s="144">
        <v>421</v>
      </c>
      <c r="C163" s="94" t="s">
        <v>160</v>
      </c>
      <c r="D163" s="131">
        <v>0</v>
      </c>
      <c r="E163" s="145">
        <v>120000</v>
      </c>
      <c r="F163" s="146">
        <v>0</v>
      </c>
      <c r="G163" s="68">
        <v>0</v>
      </c>
      <c r="H163" s="2"/>
    </row>
    <row r="164" spans="1:12" s="9" customFormat="1" ht="19.5" customHeight="1" x14ac:dyDescent="0.2">
      <c r="A164" s="374" t="s">
        <v>27</v>
      </c>
      <c r="B164" s="374"/>
      <c r="C164" s="374"/>
      <c r="D164" s="147">
        <f>SUM(D165,D242,D290,D323)</f>
        <v>26610.830000000005</v>
      </c>
      <c r="E164" s="147">
        <f>SUM(E165,E242,E290)</f>
        <v>1128000</v>
      </c>
      <c r="F164" s="147">
        <f>SUM(F165,F242,F290,F323)</f>
        <v>591181.88</v>
      </c>
      <c r="G164" s="68">
        <f t="shared" si="12"/>
        <v>52.409741134751776</v>
      </c>
      <c r="H164" s="11"/>
      <c r="L164" s="44"/>
    </row>
    <row r="165" spans="1:12" ht="21" customHeight="1" x14ac:dyDescent="0.2">
      <c r="A165" s="429" t="s">
        <v>161</v>
      </c>
      <c r="B165" s="430"/>
      <c r="C165" s="431"/>
      <c r="D165" s="72">
        <f>SUM(D166,D178,D185,D193,D203,D212,D221,D228,D234)</f>
        <v>25969.580000000005</v>
      </c>
      <c r="E165" s="72">
        <f>SUM(E166,E178,E185,E193,E203,E212,E221,E228,E234)</f>
        <v>158500</v>
      </c>
      <c r="F165" s="72">
        <f>SUM(F166,F178,F185,F193,F203,F212,F221,F228,F234)</f>
        <v>19049.460000000003</v>
      </c>
      <c r="G165" s="68">
        <f t="shared" si="12"/>
        <v>12.018586750788646</v>
      </c>
      <c r="H165" s="20"/>
    </row>
    <row r="166" spans="1:12" ht="15.75" customHeight="1" x14ac:dyDescent="0.2">
      <c r="A166" s="390" t="s">
        <v>162</v>
      </c>
      <c r="B166" s="391"/>
      <c r="C166" s="392"/>
      <c r="D166" s="73">
        <f>D174</f>
        <v>16644.260000000002</v>
      </c>
      <c r="E166" s="74">
        <f>E174</f>
        <v>33500</v>
      </c>
      <c r="F166" s="73">
        <f>F174</f>
        <v>9902.86</v>
      </c>
      <c r="G166" s="68">
        <f t="shared" si="12"/>
        <v>29.560776119402988</v>
      </c>
      <c r="H166" s="20"/>
    </row>
    <row r="167" spans="1:12" ht="15.75" x14ac:dyDescent="0.2">
      <c r="A167" s="381" t="s">
        <v>152</v>
      </c>
      <c r="B167" s="382"/>
      <c r="C167" s="383"/>
      <c r="D167" s="75">
        <f>D174</f>
        <v>16644.260000000002</v>
      </c>
      <c r="E167" s="76">
        <f>E174</f>
        <v>33500</v>
      </c>
      <c r="F167" s="75">
        <f>F174</f>
        <v>9902.86</v>
      </c>
      <c r="G167" s="68">
        <f t="shared" si="12"/>
        <v>29.560776119402988</v>
      </c>
      <c r="H167" s="20"/>
    </row>
    <row r="168" spans="1:12" ht="15.75" x14ac:dyDescent="0.2">
      <c r="A168" s="387" t="s">
        <v>111</v>
      </c>
      <c r="B168" s="388"/>
      <c r="C168" s="389"/>
      <c r="D168" s="77">
        <v>6761.36</v>
      </c>
      <c r="E168" s="78">
        <v>0</v>
      </c>
      <c r="F168" s="77">
        <v>0</v>
      </c>
      <c r="G168" s="68">
        <v>0</v>
      </c>
      <c r="H168" s="20"/>
    </row>
    <row r="169" spans="1:12" ht="15.75" x14ac:dyDescent="0.2">
      <c r="A169" s="352" t="s">
        <v>48</v>
      </c>
      <c r="B169" s="353"/>
      <c r="C169" s="354"/>
      <c r="D169" s="77">
        <v>0</v>
      </c>
      <c r="E169" s="78">
        <v>10500</v>
      </c>
      <c r="F169" s="77">
        <v>0</v>
      </c>
      <c r="G169" s="68">
        <f t="shared" si="12"/>
        <v>0</v>
      </c>
      <c r="H169" s="20"/>
    </row>
    <row r="170" spans="1:12" ht="15.75" x14ac:dyDescent="0.2">
      <c r="A170" s="351" t="s">
        <v>45</v>
      </c>
      <c r="B170" s="351"/>
      <c r="C170" s="351"/>
      <c r="D170" s="77">
        <v>0</v>
      </c>
      <c r="E170" s="78">
        <v>0</v>
      </c>
      <c r="F170" s="77">
        <v>0</v>
      </c>
      <c r="G170" s="68"/>
      <c r="H170" s="20"/>
    </row>
    <row r="171" spans="1:12" ht="15.75" x14ac:dyDescent="0.2">
      <c r="A171" s="348" t="s">
        <v>54</v>
      </c>
      <c r="B171" s="349"/>
      <c r="C171" s="350"/>
      <c r="D171" s="77">
        <v>0</v>
      </c>
      <c r="E171" s="78">
        <v>7000</v>
      </c>
      <c r="F171" s="77">
        <v>0</v>
      </c>
      <c r="G171" s="68">
        <f t="shared" si="12"/>
        <v>0</v>
      </c>
      <c r="H171" s="20"/>
    </row>
    <row r="172" spans="1:12" ht="15.75" x14ac:dyDescent="0.2">
      <c r="A172" s="358" t="s">
        <v>163</v>
      </c>
      <c r="B172" s="358"/>
      <c r="C172" s="359"/>
      <c r="D172" s="77">
        <v>9881.9</v>
      </c>
      <c r="E172" s="78">
        <v>16000</v>
      </c>
      <c r="F172" s="77">
        <v>9902.86</v>
      </c>
      <c r="G172" s="68">
        <f t="shared" si="12"/>
        <v>61.892875000000004</v>
      </c>
      <c r="H172" s="20"/>
    </row>
    <row r="173" spans="1:12" ht="15.75" x14ac:dyDescent="0.2">
      <c r="A173" s="355" t="s">
        <v>112</v>
      </c>
      <c r="B173" s="356"/>
      <c r="C173" s="357"/>
      <c r="D173" s="77">
        <v>0</v>
      </c>
      <c r="E173" s="78">
        <v>0</v>
      </c>
      <c r="F173" s="77">
        <v>0</v>
      </c>
      <c r="G173" s="68">
        <v>0</v>
      </c>
      <c r="H173" s="20"/>
    </row>
    <row r="174" spans="1:12" ht="15.75" x14ac:dyDescent="0.2">
      <c r="A174" s="53"/>
      <c r="B174" s="79">
        <v>3</v>
      </c>
      <c r="C174" s="80" t="s">
        <v>114</v>
      </c>
      <c r="D174" s="70">
        <f>D175</f>
        <v>16644.260000000002</v>
      </c>
      <c r="E174" s="71">
        <f>E175</f>
        <v>33500</v>
      </c>
      <c r="F174" s="70">
        <f>F175</f>
        <v>9902.86</v>
      </c>
      <c r="G174" s="68">
        <v>0</v>
      </c>
      <c r="H174" s="20"/>
    </row>
    <row r="175" spans="1:12" ht="15.75" x14ac:dyDescent="0.2">
      <c r="A175" s="53"/>
      <c r="B175" s="81">
        <v>32</v>
      </c>
      <c r="C175" s="82" t="s">
        <v>115</v>
      </c>
      <c r="D175" s="83">
        <f>SUM(D176:D177)</f>
        <v>16644.260000000002</v>
      </c>
      <c r="E175" s="84">
        <f>SUM(E176,E177)</f>
        <v>33500</v>
      </c>
      <c r="F175" s="83">
        <f>SUM(F176,F177)</f>
        <v>9902.86</v>
      </c>
      <c r="G175" s="68">
        <f t="shared" si="12"/>
        <v>29.560776119402988</v>
      </c>
      <c r="H175" s="20"/>
    </row>
    <row r="176" spans="1:12" ht="15.75" x14ac:dyDescent="0.2">
      <c r="A176" s="53"/>
      <c r="B176" s="117">
        <v>323</v>
      </c>
      <c r="C176" s="118" t="s">
        <v>132</v>
      </c>
      <c r="D176" s="87">
        <v>11891.43</v>
      </c>
      <c r="E176" s="88">
        <v>29000</v>
      </c>
      <c r="F176" s="89">
        <v>7582.8</v>
      </c>
      <c r="G176" s="68">
        <f t="shared" si="12"/>
        <v>26.147586206896552</v>
      </c>
      <c r="H176" s="20"/>
    </row>
    <row r="177" spans="1:8" ht="15.75" x14ac:dyDescent="0.2">
      <c r="A177" s="53"/>
      <c r="B177" s="144">
        <v>322</v>
      </c>
      <c r="C177" s="86" t="s">
        <v>131</v>
      </c>
      <c r="D177" s="87">
        <v>4752.83</v>
      </c>
      <c r="E177" s="88">
        <v>4500</v>
      </c>
      <c r="F177" s="89">
        <v>2320.06</v>
      </c>
      <c r="G177" s="68">
        <f t="shared" si="12"/>
        <v>51.556888888888885</v>
      </c>
      <c r="H177" s="20"/>
    </row>
    <row r="178" spans="1:8" ht="31.5" customHeight="1" x14ac:dyDescent="0.2">
      <c r="A178" s="368" t="s">
        <v>164</v>
      </c>
      <c r="B178" s="370"/>
      <c r="C178" s="370"/>
      <c r="D178" s="73">
        <f>D179</f>
        <v>0</v>
      </c>
      <c r="E178" s="74">
        <f>E179</f>
        <v>1000</v>
      </c>
      <c r="F178" s="73">
        <f>F179</f>
        <v>777.4</v>
      </c>
      <c r="G178" s="68">
        <f t="shared" ref="G178:G184" si="18">F178/E178*100</f>
        <v>77.739999999999995</v>
      </c>
      <c r="H178" s="20"/>
    </row>
    <row r="179" spans="1:8" ht="15.75" x14ac:dyDescent="0.2">
      <c r="A179" s="372" t="s">
        <v>140</v>
      </c>
      <c r="B179" s="372"/>
      <c r="C179" s="372"/>
      <c r="D179" s="76">
        <f>D182</f>
        <v>0</v>
      </c>
      <c r="E179" s="76">
        <f>E182</f>
        <v>1000</v>
      </c>
      <c r="F179" s="76">
        <f>F182</f>
        <v>777.4</v>
      </c>
      <c r="G179" s="68">
        <f t="shared" si="18"/>
        <v>77.739999999999995</v>
      </c>
      <c r="H179" s="20"/>
    </row>
    <row r="180" spans="1:8" ht="15.75" x14ac:dyDescent="0.2">
      <c r="A180" s="367" t="s">
        <v>111</v>
      </c>
      <c r="B180" s="367"/>
      <c r="C180" s="367"/>
      <c r="D180" s="77">
        <v>0</v>
      </c>
      <c r="E180" s="78">
        <f>E182</f>
        <v>1000</v>
      </c>
      <c r="F180" s="77">
        <f>F182</f>
        <v>777.4</v>
      </c>
      <c r="G180" s="68">
        <f t="shared" si="18"/>
        <v>77.739999999999995</v>
      </c>
      <c r="H180" s="20"/>
    </row>
    <row r="181" spans="1:8" ht="15.75" x14ac:dyDescent="0.2">
      <c r="A181" s="348" t="s">
        <v>54</v>
      </c>
      <c r="B181" s="349"/>
      <c r="C181" s="350"/>
      <c r="D181" s="77">
        <v>0</v>
      </c>
      <c r="E181" s="78">
        <v>0</v>
      </c>
      <c r="F181" s="77">
        <v>0</v>
      </c>
      <c r="G181" s="68">
        <v>0</v>
      </c>
      <c r="H181" s="20"/>
    </row>
    <row r="182" spans="1:8" ht="15.75" x14ac:dyDescent="0.2">
      <c r="A182" s="53"/>
      <c r="B182" s="79">
        <v>3</v>
      </c>
      <c r="C182" s="80" t="s">
        <v>114</v>
      </c>
      <c r="D182" s="70">
        <f t="shared" ref="D182:F183" si="19">D183</f>
        <v>0</v>
      </c>
      <c r="E182" s="71">
        <f t="shared" si="19"/>
        <v>1000</v>
      </c>
      <c r="F182" s="70">
        <f t="shared" si="19"/>
        <v>777.4</v>
      </c>
      <c r="G182" s="68">
        <f t="shared" si="18"/>
        <v>77.739999999999995</v>
      </c>
      <c r="H182" s="20"/>
    </row>
    <row r="183" spans="1:8" ht="15.75" x14ac:dyDescent="0.2">
      <c r="A183" s="53"/>
      <c r="B183" s="81">
        <v>32</v>
      </c>
      <c r="C183" s="82" t="s">
        <v>115</v>
      </c>
      <c r="D183" s="83">
        <f t="shared" si="19"/>
        <v>0</v>
      </c>
      <c r="E183" s="84">
        <f t="shared" si="19"/>
        <v>1000</v>
      </c>
      <c r="F183" s="83">
        <f t="shared" si="19"/>
        <v>777.4</v>
      </c>
      <c r="G183" s="68">
        <f t="shared" si="18"/>
        <v>77.739999999999995</v>
      </c>
      <c r="H183" s="20"/>
    </row>
    <row r="184" spans="1:8" ht="15.75" x14ac:dyDescent="0.2">
      <c r="A184" s="53"/>
      <c r="B184" s="117">
        <v>323</v>
      </c>
      <c r="C184" s="118" t="s">
        <v>132</v>
      </c>
      <c r="D184" s="89">
        <v>0</v>
      </c>
      <c r="E184" s="88">
        <v>1000</v>
      </c>
      <c r="F184" s="89">
        <v>777.4</v>
      </c>
      <c r="G184" s="68">
        <f t="shared" si="18"/>
        <v>77.739999999999995</v>
      </c>
      <c r="H184" s="20"/>
    </row>
    <row r="185" spans="1:8" ht="30.75" customHeight="1" x14ac:dyDescent="0.2">
      <c r="A185" s="365" t="s">
        <v>94</v>
      </c>
      <c r="B185" s="373"/>
      <c r="C185" s="373"/>
      <c r="D185" s="74">
        <f>D186</f>
        <v>0</v>
      </c>
      <c r="E185" s="74">
        <f>E186</f>
        <v>500</v>
      </c>
      <c r="F185" s="74">
        <f>F186</f>
        <v>0</v>
      </c>
      <c r="G185" s="68">
        <f t="shared" ref="G185:G187" si="20">F185/E185*100</f>
        <v>0</v>
      </c>
      <c r="H185" s="20"/>
    </row>
    <row r="186" spans="1:8" ht="15.75" x14ac:dyDescent="0.2">
      <c r="A186" s="372" t="s">
        <v>140</v>
      </c>
      <c r="B186" s="372"/>
      <c r="C186" s="372"/>
      <c r="D186" s="76">
        <f>D189</f>
        <v>0</v>
      </c>
      <c r="E186" s="76">
        <f>E189</f>
        <v>500</v>
      </c>
      <c r="F186" s="76">
        <f>F189</f>
        <v>0</v>
      </c>
      <c r="G186" s="68">
        <f t="shared" si="20"/>
        <v>0</v>
      </c>
      <c r="H186" s="20"/>
    </row>
    <row r="187" spans="1:8" ht="15.75" x14ac:dyDescent="0.2">
      <c r="A187" s="367" t="s">
        <v>111</v>
      </c>
      <c r="B187" s="367"/>
      <c r="C187" s="367"/>
      <c r="D187" s="77">
        <v>0</v>
      </c>
      <c r="E187" s="78">
        <f>E189</f>
        <v>500</v>
      </c>
      <c r="F187" s="77">
        <f>F189</f>
        <v>0</v>
      </c>
      <c r="G187" s="68">
        <f t="shared" si="20"/>
        <v>0</v>
      </c>
      <c r="H187" s="20"/>
    </row>
    <row r="188" spans="1:8" ht="15.75" x14ac:dyDescent="0.2">
      <c r="A188" s="348" t="s">
        <v>54</v>
      </c>
      <c r="B188" s="349"/>
      <c r="C188" s="350"/>
      <c r="D188" s="77">
        <v>0</v>
      </c>
      <c r="E188" s="78">
        <v>0</v>
      </c>
      <c r="F188" s="77">
        <v>0</v>
      </c>
      <c r="G188" s="68">
        <v>0</v>
      </c>
      <c r="H188" s="20"/>
    </row>
    <row r="189" spans="1:8" ht="15.75" x14ac:dyDescent="0.2">
      <c r="A189" s="53"/>
      <c r="B189" s="79">
        <v>3</v>
      </c>
      <c r="C189" s="80" t="s">
        <v>114</v>
      </c>
      <c r="D189" s="98">
        <f>D190</f>
        <v>0</v>
      </c>
      <c r="E189" s="98">
        <f>E190</f>
        <v>500</v>
      </c>
      <c r="F189" s="98">
        <f>F190</f>
        <v>0</v>
      </c>
      <c r="G189" s="68"/>
      <c r="H189" s="20"/>
    </row>
    <row r="190" spans="1:8" ht="15.75" x14ac:dyDescent="0.2">
      <c r="A190" s="53"/>
      <c r="B190" s="81">
        <v>32</v>
      </c>
      <c r="C190" s="82" t="s">
        <v>115</v>
      </c>
      <c r="D190" s="98">
        <f>SUM(D191,D192)</f>
        <v>0</v>
      </c>
      <c r="E190" s="98">
        <f>SUM(E191,E192)</f>
        <v>500</v>
      </c>
      <c r="F190" s="98">
        <f>SUM(F191,F192)</f>
        <v>0</v>
      </c>
      <c r="G190" s="68"/>
      <c r="H190" s="20"/>
    </row>
    <row r="191" spans="1:8" ht="15.75" x14ac:dyDescent="0.2">
      <c r="A191" s="53"/>
      <c r="B191" s="117">
        <v>323</v>
      </c>
      <c r="C191" s="118" t="s">
        <v>132</v>
      </c>
      <c r="D191" s="89">
        <v>0</v>
      </c>
      <c r="E191" s="88">
        <v>250</v>
      </c>
      <c r="F191" s="89">
        <v>0</v>
      </c>
      <c r="G191" s="68"/>
      <c r="H191" s="20"/>
    </row>
    <row r="192" spans="1:8" ht="15.75" x14ac:dyDescent="0.2">
      <c r="A192" s="53"/>
      <c r="B192" s="144">
        <v>322</v>
      </c>
      <c r="C192" s="86" t="s">
        <v>131</v>
      </c>
      <c r="D192" s="89">
        <v>0</v>
      </c>
      <c r="E192" s="88">
        <v>250</v>
      </c>
      <c r="F192" s="89">
        <v>0</v>
      </c>
      <c r="G192" s="68"/>
      <c r="H192" s="20"/>
    </row>
    <row r="193" spans="1:12" ht="16.5" customHeight="1" x14ac:dyDescent="0.2">
      <c r="A193" s="368" t="s">
        <v>165</v>
      </c>
      <c r="B193" s="370"/>
      <c r="C193" s="370"/>
      <c r="D193" s="73">
        <f>D194</f>
        <v>0</v>
      </c>
      <c r="E193" s="74">
        <f>E194</f>
        <v>30000</v>
      </c>
      <c r="F193" s="73">
        <f>F194</f>
        <v>7260</v>
      </c>
      <c r="G193" s="68">
        <f t="shared" si="12"/>
        <v>24.2</v>
      </c>
      <c r="H193" s="20"/>
    </row>
    <row r="194" spans="1:12" s="23" customFormat="1" ht="15.75" x14ac:dyDescent="0.2">
      <c r="A194" s="372" t="s">
        <v>140</v>
      </c>
      <c r="B194" s="372"/>
      <c r="C194" s="372"/>
      <c r="D194" s="76">
        <f>D199</f>
        <v>0</v>
      </c>
      <c r="E194" s="76">
        <f>E199</f>
        <v>30000</v>
      </c>
      <c r="F194" s="76">
        <f>F199</f>
        <v>7260</v>
      </c>
      <c r="G194" s="68">
        <f t="shared" si="12"/>
        <v>24.2</v>
      </c>
      <c r="H194" s="22"/>
      <c r="L194" s="38"/>
    </row>
    <row r="195" spans="1:12" ht="15.75" x14ac:dyDescent="0.2">
      <c r="A195" s="367" t="s">
        <v>111</v>
      </c>
      <c r="B195" s="367"/>
      <c r="C195" s="367"/>
      <c r="D195" s="77">
        <v>0</v>
      </c>
      <c r="E195" s="78">
        <v>7092.8</v>
      </c>
      <c r="F195" s="77">
        <v>0</v>
      </c>
      <c r="G195" s="68">
        <f t="shared" si="12"/>
        <v>0</v>
      </c>
      <c r="H195" s="20"/>
    </row>
    <row r="196" spans="1:12" ht="15.75" x14ac:dyDescent="0.2">
      <c r="A196" s="352" t="s">
        <v>48</v>
      </c>
      <c r="B196" s="353"/>
      <c r="C196" s="354"/>
      <c r="D196" s="77">
        <v>0</v>
      </c>
      <c r="E196" s="78">
        <v>0</v>
      </c>
      <c r="F196" s="77">
        <v>0</v>
      </c>
      <c r="G196" s="68">
        <v>0</v>
      </c>
      <c r="H196" s="20"/>
    </row>
    <row r="197" spans="1:12" ht="15.75" x14ac:dyDescent="0.2">
      <c r="A197" s="348" t="s">
        <v>54</v>
      </c>
      <c r="B197" s="349"/>
      <c r="C197" s="350"/>
      <c r="D197" s="77">
        <v>0</v>
      </c>
      <c r="E197" s="78">
        <v>22907.200000000001</v>
      </c>
      <c r="F197" s="77">
        <v>7260</v>
      </c>
      <c r="G197" s="68"/>
      <c r="H197" s="20"/>
    </row>
    <row r="198" spans="1:12" ht="15.75" x14ac:dyDescent="0.2">
      <c r="A198" s="351" t="s">
        <v>45</v>
      </c>
      <c r="B198" s="351"/>
      <c r="C198" s="351"/>
      <c r="D198" s="77">
        <v>0</v>
      </c>
      <c r="E198" s="78">
        <v>0</v>
      </c>
      <c r="F198" s="77">
        <v>0</v>
      </c>
      <c r="G198" s="68"/>
      <c r="H198" s="20"/>
    </row>
    <row r="199" spans="1:12" ht="15.75" x14ac:dyDescent="0.2">
      <c r="A199" s="53"/>
      <c r="B199" s="79">
        <v>3</v>
      </c>
      <c r="C199" s="80" t="s">
        <v>114</v>
      </c>
      <c r="D199" s="70">
        <f>D200</f>
        <v>0</v>
      </c>
      <c r="E199" s="71">
        <f>E200</f>
        <v>30000</v>
      </c>
      <c r="F199" s="70">
        <f>F200</f>
        <v>7260</v>
      </c>
      <c r="G199" s="68">
        <f t="shared" si="12"/>
        <v>24.2</v>
      </c>
      <c r="H199" s="20"/>
    </row>
    <row r="200" spans="1:12" ht="15.75" x14ac:dyDescent="0.2">
      <c r="A200" s="53"/>
      <c r="B200" s="81">
        <v>32</v>
      </c>
      <c r="C200" s="82" t="s">
        <v>115</v>
      </c>
      <c r="D200" s="83">
        <f>SUM(D201,D202)</f>
        <v>0</v>
      </c>
      <c r="E200" s="84">
        <f>SUM(E201,E202)</f>
        <v>30000</v>
      </c>
      <c r="F200" s="83">
        <f>SUM(F201,F202)</f>
        <v>7260</v>
      </c>
      <c r="G200" s="68">
        <f t="shared" si="12"/>
        <v>24.2</v>
      </c>
      <c r="H200" s="20"/>
    </row>
    <row r="201" spans="1:12" ht="15.75" x14ac:dyDescent="0.2">
      <c r="A201" s="53"/>
      <c r="B201" s="117">
        <v>323</v>
      </c>
      <c r="C201" s="118" t="s">
        <v>132</v>
      </c>
      <c r="D201" s="89">
        <v>0</v>
      </c>
      <c r="E201" s="88">
        <v>28000</v>
      </c>
      <c r="F201" s="89">
        <v>7260</v>
      </c>
      <c r="G201" s="68">
        <f t="shared" si="12"/>
        <v>25.928571428571427</v>
      </c>
      <c r="H201" s="20"/>
    </row>
    <row r="202" spans="1:12" ht="15.75" x14ac:dyDescent="0.2">
      <c r="A202" s="53"/>
      <c r="B202" s="144">
        <v>322</v>
      </c>
      <c r="C202" s="86" t="s">
        <v>131</v>
      </c>
      <c r="D202" s="89">
        <v>0</v>
      </c>
      <c r="E202" s="88">
        <v>2000</v>
      </c>
      <c r="F202" s="89">
        <v>0</v>
      </c>
      <c r="G202" s="68">
        <f t="shared" si="12"/>
        <v>0</v>
      </c>
      <c r="H202" s="20"/>
    </row>
    <row r="203" spans="1:12" ht="15.75" x14ac:dyDescent="0.2">
      <c r="A203" s="368" t="s">
        <v>166</v>
      </c>
      <c r="B203" s="368"/>
      <c r="C203" s="368"/>
      <c r="D203" s="73">
        <f>D204</f>
        <v>3466.22</v>
      </c>
      <c r="E203" s="74">
        <f>E204</f>
        <v>14000</v>
      </c>
      <c r="F203" s="73">
        <f>F204</f>
        <v>0</v>
      </c>
      <c r="G203" s="68">
        <f t="shared" si="12"/>
        <v>0</v>
      </c>
      <c r="H203" s="20"/>
    </row>
    <row r="204" spans="1:12" ht="15.75" x14ac:dyDescent="0.2">
      <c r="A204" s="369" t="s">
        <v>152</v>
      </c>
      <c r="B204" s="369"/>
      <c r="C204" s="369"/>
      <c r="D204" s="75">
        <f>D208</f>
        <v>3466.22</v>
      </c>
      <c r="E204" s="76">
        <f>E208</f>
        <v>14000</v>
      </c>
      <c r="F204" s="75">
        <f>F208</f>
        <v>0</v>
      </c>
      <c r="G204" s="68">
        <f t="shared" si="12"/>
        <v>0</v>
      </c>
      <c r="H204" s="20"/>
    </row>
    <row r="205" spans="1:12" ht="15.75" x14ac:dyDescent="0.2">
      <c r="A205" s="479" t="s">
        <v>79</v>
      </c>
      <c r="B205" s="479"/>
      <c r="C205" s="479"/>
      <c r="D205" s="115">
        <v>0</v>
      </c>
      <c r="E205" s="78">
        <v>0</v>
      </c>
      <c r="F205" s="77">
        <v>0</v>
      </c>
      <c r="G205" s="68">
        <v>0</v>
      </c>
      <c r="H205" s="20"/>
    </row>
    <row r="206" spans="1:12" ht="15.75" x14ac:dyDescent="0.2">
      <c r="A206" s="367" t="s">
        <v>111</v>
      </c>
      <c r="B206" s="367"/>
      <c r="C206" s="367"/>
      <c r="D206" s="115">
        <v>3466.22</v>
      </c>
      <c r="E206" s="78">
        <v>14000</v>
      </c>
      <c r="F206" s="77">
        <v>0</v>
      </c>
      <c r="G206" s="68">
        <f t="shared" si="12"/>
        <v>0</v>
      </c>
      <c r="H206" s="20"/>
    </row>
    <row r="207" spans="1:12" ht="15.75" x14ac:dyDescent="0.2">
      <c r="A207" s="351" t="s">
        <v>45</v>
      </c>
      <c r="B207" s="351"/>
      <c r="C207" s="351"/>
      <c r="D207" s="115">
        <v>0</v>
      </c>
      <c r="E207" s="78">
        <v>0</v>
      </c>
      <c r="F207" s="77">
        <v>0</v>
      </c>
      <c r="G207" s="68">
        <v>0</v>
      </c>
      <c r="H207" s="20"/>
    </row>
    <row r="208" spans="1:12" ht="15.75" x14ac:dyDescent="0.2">
      <c r="A208" s="53"/>
      <c r="B208" s="79">
        <v>3</v>
      </c>
      <c r="C208" s="80" t="s">
        <v>114</v>
      </c>
      <c r="D208" s="98">
        <f>D209</f>
        <v>3466.22</v>
      </c>
      <c r="E208" s="97">
        <f>E209</f>
        <v>14000</v>
      </c>
      <c r="F208" s="98">
        <f>F209</f>
        <v>0</v>
      </c>
      <c r="G208" s="68">
        <f t="shared" si="12"/>
        <v>0</v>
      </c>
      <c r="H208" s="20"/>
    </row>
    <row r="209" spans="1:8" ht="15.75" x14ac:dyDescent="0.2">
      <c r="A209" s="53"/>
      <c r="B209" s="81">
        <v>32</v>
      </c>
      <c r="C209" s="82" t="s">
        <v>115</v>
      </c>
      <c r="D209" s="98">
        <f>SUM(D210,D211)</f>
        <v>3466.22</v>
      </c>
      <c r="E209" s="97">
        <f>SUM(E210,E211)</f>
        <v>14000</v>
      </c>
      <c r="F209" s="98">
        <f>SUM(F210,F211)</f>
        <v>0</v>
      </c>
      <c r="G209" s="68">
        <f t="shared" si="12"/>
        <v>0</v>
      </c>
      <c r="H209" s="20"/>
    </row>
    <row r="210" spans="1:8" ht="15.75" x14ac:dyDescent="0.2">
      <c r="A210" s="53"/>
      <c r="B210" s="117">
        <v>322</v>
      </c>
      <c r="C210" s="118" t="s">
        <v>131</v>
      </c>
      <c r="D210" s="87">
        <v>3466.22</v>
      </c>
      <c r="E210" s="88">
        <v>11000</v>
      </c>
      <c r="F210" s="89">
        <v>0</v>
      </c>
      <c r="G210" s="68">
        <f t="shared" si="12"/>
        <v>0</v>
      </c>
      <c r="H210" s="20"/>
    </row>
    <row r="211" spans="1:8" ht="15.75" x14ac:dyDescent="0.2">
      <c r="A211" s="53"/>
      <c r="B211" s="85">
        <v>323</v>
      </c>
      <c r="C211" s="86" t="s">
        <v>132</v>
      </c>
      <c r="D211" s="87">
        <v>0</v>
      </c>
      <c r="E211" s="88">
        <v>3000</v>
      </c>
      <c r="F211" s="89">
        <v>0</v>
      </c>
      <c r="G211" s="68">
        <f t="shared" si="12"/>
        <v>0</v>
      </c>
      <c r="H211" s="20"/>
    </row>
    <row r="212" spans="1:8" ht="15.75" x14ac:dyDescent="0.2">
      <c r="A212" s="368" t="s">
        <v>167</v>
      </c>
      <c r="B212" s="370"/>
      <c r="C212" s="370"/>
      <c r="D212" s="73">
        <f>D217</f>
        <v>403.65000000000003</v>
      </c>
      <c r="E212" s="73">
        <f>E217</f>
        <v>59500</v>
      </c>
      <c r="F212" s="73">
        <f>F217</f>
        <v>1109.2</v>
      </c>
      <c r="G212" s="68">
        <f t="shared" si="12"/>
        <v>1.864201680672269</v>
      </c>
    </row>
    <row r="213" spans="1:8" ht="15.75" x14ac:dyDescent="0.2">
      <c r="A213" s="369" t="s">
        <v>152</v>
      </c>
      <c r="B213" s="369"/>
      <c r="C213" s="369"/>
      <c r="D213" s="75">
        <f t="shared" ref="D213:F217" si="21">D214</f>
        <v>403.65000000000003</v>
      </c>
      <c r="E213" s="75">
        <f>E218</f>
        <v>59500</v>
      </c>
      <c r="F213" s="75">
        <f t="shared" si="21"/>
        <v>1109.2</v>
      </c>
      <c r="G213" s="68">
        <f t="shared" si="12"/>
        <v>1.864201680672269</v>
      </c>
    </row>
    <row r="214" spans="1:8" ht="15.75" x14ac:dyDescent="0.2">
      <c r="A214" s="367" t="s">
        <v>111</v>
      </c>
      <c r="B214" s="367"/>
      <c r="C214" s="367"/>
      <c r="D214" s="77">
        <f>D217</f>
        <v>403.65000000000003</v>
      </c>
      <c r="E214" s="77">
        <v>40000</v>
      </c>
      <c r="F214" s="77">
        <f>F217</f>
        <v>1109.2</v>
      </c>
      <c r="G214" s="68">
        <f t="shared" si="12"/>
        <v>2.7730000000000001</v>
      </c>
    </row>
    <row r="215" spans="1:8" ht="15.75" x14ac:dyDescent="0.2">
      <c r="A215" s="352" t="s">
        <v>48</v>
      </c>
      <c r="B215" s="353"/>
      <c r="C215" s="354"/>
      <c r="D215" s="77">
        <v>0</v>
      </c>
      <c r="E215" s="77">
        <v>19500</v>
      </c>
      <c r="F215" s="77">
        <v>0</v>
      </c>
      <c r="G215" s="68"/>
    </row>
    <row r="216" spans="1:8" ht="15.75" x14ac:dyDescent="0.2">
      <c r="A216" s="355" t="s">
        <v>112</v>
      </c>
      <c r="B216" s="356"/>
      <c r="C216" s="357"/>
      <c r="D216" s="77">
        <v>0</v>
      </c>
      <c r="E216" s="77">
        <v>0</v>
      </c>
      <c r="F216" s="77">
        <v>0</v>
      </c>
      <c r="G216" s="68"/>
    </row>
    <row r="217" spans="1:8" ht="15.75" x14ac:dyDescent="0.2">
      <c r="A217" s="53"/>
      <c r="B217" s="79">
        <v>3</v>
      </c>
      <c r="C217" s="80" t="s">
        <v>114</v>
      </c>
      <c r="D217" s="70">
        <f t="shared" si="21"/>
        <v>403.65000000000003</v>
      </c>
      <c r="E217" s="70">
        <f t="shared" si="21"/>
        <v>59500</v>
      </c>
      <c r="F217" s="70">
        <f t="shared" si="21"/>
        <v>1109.2</v>
      </c>
      <c r="G217" s="68">
        <f t="shared" si="12"/>
        <v>1.864201680672269</v>
      </c>
    </row>
    <row r="218" spans="1:8" ht="15.75" x14ac:dyDescent="0.2">
      <c r="A218" s="53"/>
      <c r="B218" s="81">
        <v>32</v>
      </c>
      <c r="C218" s="82" t="s">
        <v>115</v>
      </c>
      <c r="D218" s="83">
        <f>SUM(D219,D220)</f>
        <v>403.65000000000003</v>
      </c>
      <c r="E218" s="83">
        <f>SUM(E219,E220)</f>
        <v>59500</v>
      </c>
      <c r="F218" s="83">
        <f>SUM(F219,F220)</f>
        <v>1109.2</v>
      </c>
      <c r="G218" s="68">
        <f t="shared" si="12"/>
        <v>1.864201680672269</v>
      </c>
    </row>
    <row r="219" spans="1:8" ht="15.75" x14ac:dyDescent="0.2">
      <c r="A219" s="53"/>
      <c r="B219" s="117">
        <v>323</v>
      </c>
      <c r="C219" s="118" t="s">
        <v>132</v>
      </c>
      <c r="D219" s="87">
        <v>360.42</v>
      </c>
      <c r="E219" s="132">
        <v>55000</v>
      </c>
      <c r="F219" s="87">
        <v>1109.2</v>
      </c>
      <c r="G219" s="68">
        <f t="shared" si="12"/>
        <v>2.0167272727272727</v>
      </c>
    </row>
    <row r="220" spans="1:8" ht="15.75" x14ac:dyDescent="0.2">
      <c r="A220" s="53"/>
      <c r="B220" s="144">
        <v>322</v>
      </c>
      <c r="C220" s="86" t="s">
        <v>131</v>
      </c>
      <c r="D220" s="87">
        <v>43.23</v>
      </c>
      <c r="E220" s="132">
        <v>4500</v>
      </c>
      <c r="F220" s="87">
        <v>0</v>
      </c>
      <c r="G220" s="68">
        <f t="shared" si="12"/>
        <v>0</v>
      </c>
    </row>
    <row r="221" spans="1:8" ht="28.5" customHeight="1" x14ac:dyDescent="0.2">
      <c r="A221" s="371" t="s">
        <v>95</v>
      </c>
      <c r="B221" s="371"/>
      <c r="C221" s="371"/>
      <c r="D221" s="74">
        <f t="shared" ref="D221:F222" si="22">D222</f>
        <v>3087.5</v>
      </c>
      <c r="E221" s="74">
        <f t="shared" si="22"/>
        <v>13000</v>
      </c>
      <c r="F221" s="74">
        <f t="shared" si="22"/>
        <v>0</v>
      </c>
      <c r="G221" s="68">
        <f t="shared" si="12"/>
        <v>0</v>
      </c>
    </row>
    <row r="222" spans="1:8" ht="13.5" customHeight="1" x14ac:dyDescent="0.2">
      <c r="A222" s="366" t="s">
        <v>168</v>
      </c>
      <c r="B222" s="366"/>
      <c r="C222" s="366"/>
      <c r="D222" s="75">
        <f t="shared" si="22"/>
        <v>3087.5</v>
      </c>
      <c r="E222" s="76">
        <f>E224</f>
        <v>13000</v>
      </c>
      <c r="F222" s="75">
        <f t="shared" si="22"/>
        <v>0</v>
      </c>
      <c r="G222" s="68">
        <f t="shared" si="12"/>
        <v>0</v>
      </c>
    </row>
    <row r="223" spans="1:8" ht="13.5" customHeight="1" x14ac:dyDescent="0.2">
      <c r="A223" s="364" t="s">
        <v>169</v>
      </c>
      <c r="B223" s="364"/>
      <c r="C223" s="364"/>
      <c r="D223" s="77">
        <f t="shared" ref="D223:F224" si="23">D224</f>
        <v>3087.5</v>
      </c>
      <c r="E223" s="78">
        <f t="shared" si="23"/>
        <v>13000</v>
      </c>
      <c r="F223" s="77">
        <f t="shared" si="23"/>
        <v>0</v>
      </c>
      <c r="G223" s="68">
        <f t="shared" si="12"/>
        <v>0</v>
      </c>
    </row>
    <row r="224" spans="1:8" ht="15.75" x14ac:dyDescent="0.2">
      <c r="A224" s="53"/>
      <c r="B224" s="79">
        <v>3</v>
      </c>
      <c r="C224" s="80" t="s">
        <v>114</v>
      </c>
      <c r="D224" s="98">
        <f t="shared" si="23"/>
        <v>3087.5</v>
      </c>
      <c r="E224" s="97">
        <f t="shared" si="23"/>
        <v>13000</v>
      </c>
      <c r="F224" s="98">
        <f t="shared" si="23"/>
        <v>0</v>
      </c>
      <c r="G224" s="68">
        <f t="shared" si="12"/>
        <v>0</v>
      </c>
    </row>
    <row r="225" spans="1:7" ht="15.75" x14ac:dyDescent="0.2">
      <c r="A225" s="53"/>
      <c r="B225" s="81">
        <v>32</v>
      </c>
      <c r="C225" s="82" t="s">
        <v>115</v>
      </c>
      <c r="D225" s="83">
        <f>SUM(D226,D227)</f>
        <v>3087.5</v>
      </c>
      <c r="E225" s="83">
        <f>SUM(E226,E227)</f>
        <v>13000</v>
      </c>
      <c r="F225" s="83">
        <f>SUM(F226,F227)</f>
        <v>0</v>
      </c>
      <c r="G225" s="68">
        <f t="shared" si="12"/>
        <v>0</v>
      </c>
    </row>
    <row r="226" spans="1:7" ht="15.75" x14ac:dyDescent="0.2">
      <c r="A226" s="53"/>
      <c r="B226" s="117">
        <v>322</v>
      </c>
      <c r="C226" s="118" t="s">
        <v>22</v>
      </c>
      <c r="D226" s="89">
        <v>0</v>
      </c>
      <c r="E226" s="88">
        <v>0</v>
      </c>
      <c r="F226" s="89">
        <v>0</v>
      </c>
      <c r="G226" s="68">
        <v>0</v>
      </c>
    </row>
    <row r="227" spans="1:7" ht="15.75" x14ac:dyDescent="0.2">
      <c r="A227" s="53"/>
      <c r="B227" s="85">
        <v>323</v>
      </c>
      <c r="C227" s="86" t="s">
        <v>46</v>
      </c>
      <c r="D227" s="89">
        <v>3087.5</v>
      </c>
      <c r="E227" s="88">
        <v>13000</v>
      </c>
      <c r="F227" s="89">
        <v>0</v>
      </c>
      <c r="G227" s="68">
        <f t="shared" si="12"/>
        <v>0</v>
      </c>
    </row>
    <row r="228" spans="1:7" ht="35.25" customHeight="1" x14ac:dyDescent="0.2">
      <c r="A228" s="365" t="s">
        <v>96</v>
      </c>
      <c r="B228" s="365"/>
      <c r="C228" s="365"/>
      <c r="D228" s="74">
        <f t="shared" ref="D228:F231" si="24">D229</f>
        <v>1007.95</v>
      </c>
      <c r="E228" s="74">
        <f t="shared" si="24"/>
        <v>3000</v>
      </c>
      <c r="F228" s="74">
        <f t="shared" si="24"/>
        <v>0</v>
      </c>
      <c r="G228" s="68">
        <f t="shared" si="12"/>
        <v>0</v>
      </c>
    </row>
    <row r="229" spans="1:7" ht="13.5" customHeight="1" x14ac:dyDescent="0.2">
      <c r="A229" s="366" t="s">
        <v>168</v>
      </c>
      <c r="B229" s="366"/>
      <c r="C229" s="366"/>
      <c r="D229" s="75">
        <f t="shared" si="24"/>
        <v>1007.95</v>
      </c>
      <c r="E229" s="76">
        <f>E231</f>
        <v>3000</v>
      </c>
      <c r="F229" s="75">
        <f t="shared" si="24"/>
        <v>0</v>
      </c>
      <c r="G229" s="68">
        <f t="shared" si="12"/>
        <v>0</v>
      </c>
    </row>
    <row r="230" spans="1:7" ht="13.5" customHeight="1" x14ac:dyDescent="0.2">
      <c r="A230" s="412" t="s">
        <v>111</v>
      </c>
      <c r="B230" s="367"/>
      <c r="C230" s="367"/>
      <c r="D230" s="77">
        <f t="shared" si="24"/>
        <v>1007.95</v>
      </c>
      <c r="E230" s="78">
        <f t="shared" si="24"/>
        <v>3000</v>
      </c>
      <c r="F230" s="77">
        <f t="shared" si="24"/>
        <v>0</v>
      </c>
      <c r="G230" s="68">
        <f t="shared" si="12"/>
        <v>0</v>
      </c>
    </row>
    <row r="231" spans="1:7" ht="15.75" x14ac:dyDescent="0.2">
      <c r="A231" s="148"/>
      <c r="B231" s="149">
        <v>3</v>
      </c>
      <c r="C231" s="130" t="s">
        <v>114</v>
      </c>
      <c r="D231" s="70">
        <f t="shared" si="24"/>
        <v>1007.95</v>
      </c>
      <c r="E231" s="71">
        <f t="shared" si="24"/>
        <v>3000</v>
      </c>
      <c r="F231" s="70">
        <f t="shared" si="24"/>
        <v>0</v>
      </c>
      <c r="G231" s="68">
        <f t="shared" si="12"/>
        <v>0</v>
      </c>
    </row>
    <row r="232" spans="1:7" ht="15.75" x14ac:dyDescent="0.2">
      <c r="A232" s="53"/>
      <c r="B232" s="79">
        <v>32</v>
      </c>
      <c r="C232" s="80" t="s">
        <v>115</v>
      </c>
      <c r="D232" s="83">
        <f>SUM(D233:D233)</f>
        <v>1007.95</v>
      </c>
      <c r="E232" s="84">
        <f>E233</f>
        <v>3000</v>
      </c>
      <c r="F232" s="83">
        <f>F233</f>
        <v>0</v>
      </c>
      <c r="G232" s="68">
        <f t="shared" si="12"/>
        <v>0</v>
      </c>
    </row>
    <row r="233" spans="1:7" ht="15.75" x14ac:dyDescent="0.2">
      <c r="A233" s="53"/>
      <c r="B233" s="85">
        <v>323</v>
      </c>
      <c r="C233" s="86" t="s">
        <v>132</v>
      </c>
      <c r="D233" s="89">
        <v>1007.95</v>
      </c>
      <c r="E233" s="88">
        <v>3000</v>
      </c>
      <c r="F233" s="89">
        <v>0</v>
      </c>
      <c r="G233" s="68">
        <f t="shared" si="12"/>
        <v>0</v>
      </c>
    </row>
    <row r="234" spans="1:7" ht="13.5" customHeight="1" x14ac:dyDescent="0.2">
      <c r="A234" s="365" t="s">
        <v>97</v>
      </c>
      <c r="B234" s="365"/>
      <c r="C234" s="365"/>
      <c r="D234" s="73">
        <f>D235</f>
        <v>1360</v>
      </c>
      <c r="E234" s="74">
        <f>E235</f>
        <v>4000</v>
      </c>
      <c r="F234" s="73">
        <f>F239</f>
        <v>0</v>
      </c>
      <c r="G234" s="68">
        <f t="shared" si="12"/>
        <v>0</v>
      </c>
    </row>
    <row r="235" spans="1:7" ht="15.75" x14ac:dyDescent="0.2">
      <c r="A235" s="366" t="s">
        <v>170</v>
      </c>
      <c r="B235" s="366"/>
      <c r="C235" s="366"/>
      <c r="D235" s="75">
        <f>D236</f>
        <v>1360</v>
      </c>
      <c r="E235" s="76">
        <f>E239</f>
        <v>4000</v>
      </c>
      <c r="F235" s="75">
        <f>F239</f>
        <v>0</v>
      </c>
      <c r="G235" s="68">
        <f t="shared" si="12"/>
        <v>0</v>
      </c>
    </row>
    <row r="236" spans="1:7" ht="15.75" x14ac:dyDescent="0.2">
      <c r="A236" s="367" t="s">
        <v>111</v>
      </c>
      <c r="B236" s="367"/>
      <c r="C236" s="367"/>
      <c r="D236" s="77">
        <f>D239</f>
        <v>1360</v>
      </c>
      <c r="E236" s="78">
        <v>3800</v>
      </c>
      <c r="F236" s="77">
        <v>0</v>
      </c>
      <c r="G236" s="68">
        <f t="shared" si="12"/>
        <v>0</v>
      </c>
    </row>
    <row r="237" spans="1:7" ht="15.75" x14ac:dyDescent="0.2">
      <c r="A237" s="416" t="s">
        <v>171</v>
      </c>
      <c r="B237" s="417"/>
      <c r="C237" s="417"/>
      <c r="D237" s="77">
        <v>0</v>
      </c>
      <c r="E237" s="78">
        <v>200</v>
      </c>
      <c r="F237" s="77">
        <v>0</v>
      </c>
      <c r="G237" s="68">
        <f t="shared" si="12"/>
        <v>0</v>
      </c>
    </row>
    <row r="238" spans="1:7" ht="15.75" x14ac:dyDescent="0.2">
      <c r="A238" s="351" t="s">
        <v>45</v>
      </c>
      <c r="B238" s="351"/>
      <c r="C238" s="351"/>
      <c r="D238" s="77">
        <v>0</v>
      </c>
      <c r="E238" s="78">
        <v>0</v>
      </c>
      <c r="F238" s="77">
        <v>0</v>
      </c>
      <c r="G238" s="68">
        <v>0</v>
      </c>
    </row>
    <row r="239" spans="1:7" ht="15.75" x14ac:dyDescent="0.2">
      <c r="A239" s="53"/>
      <c r="B239" s="79">
        <v>3</v>
      </c>
      <c r="C239" s="80" t="s">
        <v>114</v>
      </c>
      <c r="D239" s="70">
        <f>D240</f>
        <v>1360</v>
      </c>
      <c r="E239" s="71">
        <f>E240</f>
        <v>4000</v>
      </c>
      <c r="F239" s="70">
        <f>F240</f>
        <v>0</v>
      </c>
      <c r="G239" s="68">
        <f t="shared" si="12"/>
        <v>0</v>
      </c>
    </row>
    <row r="240" spans="1:7" ht="15.75" x14ac:dyDescent="0.2">
      <c r="A240" s="53"/>
      <c r="B240" s="81">
        <v>32</v>
      </c>
      <c r="C240" s="82" t="s">
        <v>115</v>
      </c>
      <c r="D240" s="150">
        <f>SUM(D241:D241)</f>
        <v>1360</v>
      </c>
      <c r="E240" s="151">
        <f>E241</f>
        <v>4000</v>
      </c>
      <c r="F240" s="150">
        <f>F241</f>
        <v>0</v>
      </c>
      <c r="G240" s="68">
        <f t="shared" si="12"/>
        <v>0</v>
      </c>
    </row>
    <row r="241" spans="1:11" ht="15.75" x14ac:dyDescent="0.2">
      <c r="A241" s="53"/>
      <c r="B241" s="85">
        <v>323</v>
      </c>
      <c r="C241" s="86" t="s">
        <v>132</v>
      </c>
      <c r="D241" s="152">
        <v>1360</v>
      </c>
      <c r="E241" s="153">
        <v>4000</v>
      </c>
      <c r="F241" s="152">
        <v>0</v>
      </c>
      <c r="G241" s="68">
        <f t="shared" si="12"/>
        <v>0</v>
      </c>
    </row>
    <row r="242" spans="1:11" ht="26.25" customHeight="1" x14ac:dyDescent="0.2">
      <c r="A242" s="403" t="s">
        <v>172</v>
      </c>
      <c r="B242" s="404"/>
      <c r="C242" s="405"/>
      <c r="D242" s="154">
        <f>SUM(D243,D273,D258,D267)</f>
        <v>0</v>
      </c>
      <c r="E242" s="154">
        <f>SUM(E243,E258,E273,E267)</f>
        <v>668500</v>
      </c>
      <c r="F242" s="154">
        <f>SUM(F243,F258,F273,F267)</f>
        <v>467443.75</v>
      </c>
      <c r="G242" s="68">
        <f t="shared" si="12"/>
        <v>69.924270755422597</v>
      </c>
      <c r="H242" s="2"/>
    </row>
    <row r="243" spans="1:11" ht="33.75" customHeight="1" x14ac:dyDescent="0.2">
      <c r="A243" s="361" t="s">
        <v>173</v>
      </c>
      <c r="B243" s="362"/>
      <c r="C243" s="363"/>
      <c r="D243" s="74">
        <f>D244</f>
        <v>0</v>
      </c>
      <c r="E243" s="74">
        <f>E244</f>
        <v>90000</v>
      </c>
      <c r="F243" s="74">
        <f>F244</f>
        <v>0</v>
      </c>
      <c r="G243" s="68">
        <f t="shared" si="12"/>
        <v>0</v>
      </c>
      <c r="H243" s="33"/>
    </row>
    <row r="244" spans="1:11" ht="15.75" x14ac:dyDescent="0.2">
      <c r="A244" s="381" t="s">
        <v>152</v>
      </c>
      <c r="B244" s="382"/>
      <c r="C244" s="383"/>
      <c r="D244" s="114">
        <f>D253</f>
        <v>0</v>
      </c>
      <c r="E244" s="113">
        <f>E253</f>
        <v>90000</v>
      </c>
      <c r="F244" s="114">
        <f>F253</f>
        <v>0</v>
      </c>
      <c r="G244" s="68">
        <f t="shared" si="12"/>
        <v>0</v>
      </c>
      <c r="H244" s="2"/>
    </row>
    <row r="245" spans="1:11" ht="15.75" x14ac:dyDescent="0.2">
      <c r="A245" s="398" t="s">
        <v>155</v>
      </c>
      <c r="B245" s="399"/>
      <c r="C245" s="400"/>
      <c r="D245" s="115">
        <v>0</v>
      </c>
      <c r="E245" s="78">
        <v>18000</v>
      </c>
      <c r="F245" s="77">
        <v>0</v>
      </c>
      <c r="G245" s="68">
        <f t="shared" si="12"/>
        <v>0</v>
      </c>
      <c r="H245" s="2"/>
      <c r="I245" s="3"/>
    </row>
    <row r="246" spans="1:11" ht="15.75" x14ac:dyDescent="0.2">
      <c r="A246" s="348" t="s">
        <v>54</v>
      </c>
      <c r="B246" s="349"/>
      <c r="C246" s="350"/>
      <c r="D246" s="155">
        <v>0</v>
      </c>
      <c r="E246" s="78">
        <v>0</v>
      </c>
      <c r="F246" s="77">
        <v>0</v>
      </c>
      <c r="G246" s="68">
        <v>0</v>
      </c>
      <c r="H246" s="2"/>
    </row>
    <row r="247" spans="1:11" ht="15.75" x14ac:dyDescent="0.2">
      <c r="A247" s="480" t="s">
        <v>79</v>
      </c>
      <c r="B247" s="481"/>
      <c r="C247" s="482"/>
      <c r="D247" s="156">
        <v>0</v>
      </c>
      <c r="E247" s="78">
        <v>0</v>
      </c>
      <c r="F247" s="77">
        <v>0</v>
      </c>
      <c r="G247" s="68">
        <v>0</v>
      </c>
      <c r="H247" s="2"/>
    </row>
    <row r="248" spans="1:11" ht="15.75" x14ac:dyDescent="0.2">
      <c r="A248" s="358" t="s">
        <v>163</v>
      </c>
      <c r="B248" s="358"/>
      <c r="C248" s="359"/>
      <c r="D248" s="156">
        <v>0</v>
      </c>
      <c r="E248" s="78">
        <v>0</v>
      </c>
      <c r="F248" s="77">
        <v>0</v>
      </c>
      <c r="G248" s="68">
        <v>0</v>
      </c>
      <c r="H248" s="2"/>
    </row>
    <row r="249" spans="1:11" ht="15.75" x14ac:dyDescent="0.2">
      <c r="A249" s="387" t="s">
        <v>111</v>
      </c>
      <c r="B249" s="388"/>
      <c r="C249" s="389"/>
      <c r="D249" s="156">
        <v>0</v>
      </c>
      <c r="E249" s="78">
        <v>36000</v>
      </c>
      <c r="F249" s="77">
        <v>0</v>
      </c>
      <c r="G249" s="68">
        <f t="shared" ref="G249:G313" si="25">F249/E249*100</f>
        <v>0</v>
      </c>
      <c r="H249" s="2"/>
    </row>
    <row r="250" spans="1:11" ht="15.75" x14ac:dyDescent="0.2">
      <c r="A250" s="352" t="s">
        <v>48</v>
      </c>
      <c r="B250" s="353"/>
      <c r="C250" s="354"/>
      <c r="D250" s="156">
        <v>0</v>
      </c>
      <c r="E250" s="78">
        <v>36000</v>
      </c>
      <c r="F250" s="77">
        <v>0</v>
      </c>
      <c r="G250" s="68">
        <f t="shared" si="25"/>
        <v>0</v>
      </c>
      <c r="H250" s="2"/>
    </row>
    <row r="251" spans="1:11" ht="15.75" x14ac:dyDescent="0.2">
      <c r="A251" s="396" t="s">
        <v>174</v>
      </c>
      <c r="B251" s="358"/>
      <c r="C251" s="397"/>
      <c r="D251" s="156">
        <v>0</v>
      </c>
      <c r="E251" s="78">
        <v>0</v>
      </c>
      <c r="F251" s="77">
        <v>0</v>
      </c>
      <c r="G251" s="68">
        <v>0</v>
      </c>
      <c r="H251" s="2"/>
    </row>
    <row r="252" spans="1:11" ht="15.75" x14ac:dyDescent="0.2">
      <c r="A252" s="355" t="s">
        <v>112</v>
      </c>
      <c r="B252" s="356"/>
      <c r="C252" s="357"/>
      <c r="D252" s="156">
        <v>0</v>
      </c>
      <c r="E252" s="78">
        <v>0</v>
      </c>
      <c r="F252" s="77">
        <v>0</v>
      </c>
      <c r="G252" s="68">
        <v>0</v>
      </c>
      <c r="H252" s="2"/>
    </row>
    <row r="253" spans="1:11" ht="15.75" x14ac:dyDescent="0.2">
      <c r="A253" s="53"/>
      <c r="B253" s="90">
        <v>4</v>
      </c>
      <c r="C253" s="80" t="s">
        <v>136</v>
      </c>
      <c r="D253" s="98">
        <f>D254</f>
        <v>0</v>
      </c>
      <c r="E253" s="71">
        <f>E254</f>
        <v>90000</v>
      </c>
      <c r="F253" s="98">
        <f>F254</f>
        <v>0</v>
      </c>
      <c r="G253" s="68">
        <f t="shared" si="25"/>
        <v>0</v>
      </c>
      <c r="H253" s="24"/>
      <c r="I253" s="25"/>
    </row>
    <row r="254" spans="1:11" ht="15.75" x14ac:dyDescent="0.2">
      <c r="A254" s="53"/>
      <c r="B254" s="91">
        <v>42</v>
      </c>
      <c r="C254" s="82" t="s">
        <v>149</v>
      </c>
      <c r="D254" s="98">
        <f>SUM(D255,D256,D257)</f>
        <v>0</v>
      </c>
      <c r="E254" s="71">
        <f>SUM(E255,E256,E257)</f>
        <v>90000</v>
      </c>
      <c r="F254" s="98">
        <f>SUM(F255,F256,F257)</f>
        <v>0</v>
      </c>
      <c r="G254" s="68">
        <f t="shared" si="25"/>
        <v>0</v>
      </c>
      <c r="H254" s="24"/>
      <c r="I254" s="453"/>
      <c r="J254" s="453"/>
      <c r="K254" s="453"/>
    </row>
    <row r="255" spans="1:11" ht="15.75" x14ac:dyDescent="0.2">
      <c r="A255" s="53"/>
      <c r="B255" s="157">
        <v>421</v>
      </c>
      <c r="C255" s="118" t="s">
        <v>160</v>
      </c>
      <c r="D255" s="87">
        <v>0</v>
      </c>
      <c r="E255" s="158">
        <v>87500</v>
      </c>
      <c r="F255" s="89">
        <v>0</v>
      </c>
      <c r="G255" s="68">
        <f t="shared" si="25"/>
        <v>0</v>
      </c>
      <c r="H255" s="24"/>
      <c r="I255" s="453"/>
      <c r="J255" s="453"/>
      <c r="K255" s="453"/>
    </row>
    <row r="256" spans="1:11" ht="15.75" x14ac:dyDescent="0.2">
      <c r="A256" s="53"/>
      <c r="B256" s="157">
        <v>426</v>
      </c>
      <c r="C256" s="118" t="s">
        <v>175</v>
      </c>
      <c r="D256" s="87">
        <v>0</v>
      </c>
      <c r="E256" s="158">
        <v>2500</v>
      </c>
      <c r="F256" s="159">
        <v>0</v>
      </c>
      <c r="G256" s="68">
        <f t="shared" si="25"/>
        <v>0</v>
      </c>
      <c r="H256" s="24"/>
      <c r="I256" s="453"/>
      <c r="J256" s="453"/>
      <c r="K256" s="453"/>
    </row>
    <row r="257" spans="1:11" ht="15.75" x14ac:dyDescent="0.2">
      <c r="A257" s="53"/>
      <c r="B257" s="160">
        <v>422</v>
      </c>
      <c r="C257" s="161" t="s">
        <v>17</v>
      </c>
      <c r="D257" s="87">
        <v>0</v>
      </c>
      <c r="E257" s="158">
        <v>0</v>
      </c>
      <c r="F257" s="159">
        <v>0</v>
      </c>
      <c r="G257" s="68">
        <v>0</v>
      </c>
      <c r="H257" s="24"/>
      <c r="I257" s="453"/>
      <c r="J257" s="453"/>
      <c r="K257" s="453"/>
    </row>
    <row r="258" spans="1:11" ht="32.25" customHeight="1" x14ac:dyDescent="0.2">
      <c r="A258" s="361" t="s">
        <v>176</v>
      </c>
      <c r="B258" s="362"/>
      <c r="C258" s="363"/>
      <c r="D258" s="74">
        <f>D259</f>
        <v>0</v>
      </c>
      <c r="E258" s="74">
        <f>E259</f>
        <v>3500</v>
      </c>
      <c r="F258" s="74">
        <f>F259</f>
        <v>0</v>
      </c>
      <c r="G258" s="68">
        <f t="shared" si="25"/>
        <v>0</v>
      </c>
      <c r="I258" s="453"/>
      <c r="J258" s="453"/>
      <c r="K258" s="453"/>
    </row>
    <row r="259" spans="1:11" ht="15.75" x14ac:dyDescent="0.2">
      <c r="A259" s="381" t="s">
        <v>152</v>
      </c>
      <c r="B259" s="382"/>
      <c r="C259" s="383"/>
      <c r="D259" s="75">
        <f>D263</f>
        <v>0</v>
      </c>
      <c r="E259" s="76">
        <f>E263</f>
        <v>3500</v>
      </c>
      <c r="F259" s="75">
        <f>F263</f>
        <v>0</v>
      </c>
      <c r="G259" s="68">
        <f t="shared" si="25"/>
        <v>0</v>
      </c>
    </row>
    <row r="260" spans="1:11" ht="15.75" x14ac:dyDescent="0.2">
      <c r="A260" s="387" t="s">
        <v>111</v>
      </c>
      <c r="B260" s="388"/>
      <c r="C260" s="389"/>
      <c r="D260" s="77">
        <v>0</v>
      </c>
      <c r="E260" s="78">
        <v>3500</v>
      </c>
      <c r="F260" s="77">
        <v>0</v>
      </c>
      <c r="G260" s="68">
        <f t="shared" si="25"/>
        <v>0</v>
      </c>
    </row>
    <row r="261" spans="1:11" ht="15.75" x14ac:dyDescent="0.2">
      <c r="A261" s="396" t="s">
        <v>174</v>
      </c>
      <c r="B261" s="358"/>
      <c r="C261" s="397"/>
      <c r="D261" s="77">
        <v>0</v>
      </c>
      <c r="E261" s="78">
        <v>0</v>
      </c>
      <c r="F261" s="77">
        <f>F263</f>
        <v>0</v>
      </c>
      <c r="G261" s="68">
        <v>0</v>
      </c>
    </row>
    <row r="262" spans="1:11" ht="15.75" x14ac:dyDescent="0.2">
      <c r="A262" s="355" t="s">
        <v>112</v>
      </c>
      <c r="B262" s="356"/>
      <c r="C262" s="357"/>
      <c r="D262" s="77">
        <v>0</v>
      </c>
      <c r="E262" s="78">
        <v>0</v>
      </c>
      <c r="F262" s="77">
        <v>0</v>
      </c>
      <c r="G262" s="68">
        <v>0</v>
      </c>
    </row>
    <row r="263" spans="1:11" ht="15.75" x14ac:dyDescent="0.2">
      <c r="A263" s="53"/>
      <c r="B263" s="90">
        <v>4</v>
      </c>
      <c r="C263" s="80" t="s">
        <v>177</v>
      </c>
      <c r="D263" s="70">
        <f>D264</f>
        <v>0</v>
      </c>
      <c r="E263" s="71">
        <f>E264</f>
        <v>3500</v>
      </c>
      <c r="F263" s="70">
        <f>F264</f>
        <v>0</v>
      </c>
      <c r="G263" s="68">
        <f t="shared" si="25"/>
        <v>0</v>
      </c>
    </row>
    <row r="264" spans="1:11" ht="15.75" x14ac:dyDescent="0.2">
      <c r="A264" s="53"/>
      <c r="B264" s="91">
        <v>42</v>
      </c>
      <c r="C264" s="82" t="s">
        <v>178</v>
      </c>
      <c r="D264" s="83">
        <f>SUM(D265:D266)</f>
        <v>0</v>
      </c>
      <c r="E264" s="84">
        <f>SUM(E265,E266)</f>
        <v>3500</v>
      </c>
      <c r="F264" s="83">
        <f>SUM(F265:F266)</f>
        <v>0</v>
      </c>
      <c r="G264" s="68">
        <f t="shared" si="25"/>
        <v>0</v>
      </c>
      <c r="I264" s="24"/>
    </row>
    <row r="265" spans="1:11" ht="15.75" x14ac:dyDescent="0.2">
      <c r="A265" s="53"/>
      <c r="B265" s="157">
        <v>421</v>
      </c>
      <c r="C265" s="118" t="s">
        <v>160</v>
      </c>
      <c r="D265" s="87">
        <v>0</v>
      </c>
      <c r="E265" s="162">
        <v>1000</v>
      </c>
      <c r="F265" s="89">
        <v>0</v>
      </c>
      <c r="G265" s="68">
        <f t="shared" si="25"/>
        <v>0</v>
      </c>
    </row>
    <row r="266" spans="1:11" ht="15.75" x14ac:dyDescent="0.2">
      <c r="A266" s="53"/>
      <c r="B266" s="103">
        <v>422</v>
      </c>
      <c r="C266" s="86" t="s">
        <v>17</v>
      </c>
      <c r="D266" s="87">
        <v>0</v>
      </c>
      <c r="E266" s="88">
        <v>2500</v>
      </c>
      <c r="F266" s="89">
        <v>0</v>
      </c>
      <c r="G266" s="68">
        <f t="shared" si="25"/>
        <v>0</v>
      </c>
    </row>
    <row r="267" spans="1:11" ht="13.5" customHeight="1" x14ac:dyDescent="0.2">
      <c r="A267" s="508" t="s">
        <v>55</v>
      </c>
      <c r="B267" s="509"/>
      <c r="C267" s="510"/>
      <c r="D267" s="74">
        <f>D268</f>
        <v>0</v>
      </c>
      <c r="E267" s="74">
        <f>E268</f>
        <v>0</v>
      </c>
      <c r="F267" s="74">
        <f>F268</f>
        <v>0</v>
      </c>
      <c r="G267" s="68">
        <v>0</v>
      </c>
    </row>
    <row r="268" spans="1:11" ht="15.75" x14ac:dyDescent="0.2">
      <c r="A268" s="381" t="s">
        <v>152</v>
      </c>
      <c r="B268" s="382"/>
      <c r="C268" s="383"/>
      <c r="D268" s="75">
        <f>D270</f>
        <v>0</v>
      </c>
      <c r="E268" s="76">
        <f>E270</f>
        <v>0</v>
      </c>
      <c r="F268" s="75">
        <f>F271</f>
        <v>0</v>
      </c>
      <c r="G268" s="68">
        <v>0</v>
      </c>
    </row>
    <row r="269" spans="1:11" ht="15.75" x14ac:dyDescent="0.2">
      <c r="A269" s="352" t="s">
        <v>48</v>
      </c>
      <c r="B269" s="353"/>
      <c r="C269" s="354"/>
      <c r="D269" s="77">
        <v>0</v>
      </c>
      <c r="E269" s="78">
        <v>0</v>
      </c>
      <c r="F269" s="77">
        <v>0</v>
      </c>
      <c r="G269" s="68">
        <v>0</v>
      </c>
    </row>
    <row r="270" spans="1:11" ht="15.75" x14ac:dyDescent="0.2">
      <c r="A270" s="53"/>
      <c r="B270" s="90">
        <v>4</v>
      </c>
      <c r="C270" s="102" t="s">
        <v>179</v>
      </c>
      <c r="D270" s="96">
        <f>D271</f>
        <v>0</v>
      </c>
      <c r="E270" s="97">
        <f t="shared" ref="E270:F271" si="26">E271</f>
        <v>0</v>
      </c>
      <c r="F270" s="97">
        <f t="shared" si="26"/>
        <v>0</v>
      </c>
      <c r="G270" s="68">
        <v>0</v>
      </c>
    </row>
    <row r="271" spans="1:11" ht="15.75" x14ac:dyDescent="0.2">
      <c r="A271" s="53"/>
      <c r="B271" s="91">
        <v>42</v>
      </c>
      <c r="C271" s="163" t="s">
        <v>180</v>
      </c>
      <c r="D271" s="135">
        <f>D272</f>
        <v>0</v>
      </c>
      <c r="E271" s="97">
        <f t="shared" si="26"/>
        <v>0</v>
      </c>
      <c r="F271" s="97">
        <f t="shared" si="26"/>
        <v>0</v>
      </c>
      <c r="G271" s="68">
        <v>0</v>
      </c>
    </row>
    <row r="272" spans="1:11" ht="15.75" x14ac:dyDescent="0.2">
      <c r="A272" s="53"/>
      <c r="B272" s="157">
        <v>421</v>
      </c>
      <c r="C272" s="164" t="s">
        <v>160</v>
      </c>
      <c r="D272" s="131">
        <v>0</v>
      </c>
      <c r="E272" s="88">
        <v>0</v>
      </c>
      <c r="F272" s="89">
        <v>0</v>
      </c>
      <c r="G272" s="68">
        <v>0</v>
      </c>
    </row>
    <row r="273" spans="1:12" ht="15.75" x14ac:dyDescent="0.2">
      <c r="A273" s="384" t="s">
        <v>181</v>
      </c>
      <c r="B273" s="385"/>
      <c r="C273" s="386"/>
      <c r="D273" s="73">
        <f>D274</f>
        <v>0</v>
      </c>
      <c r="E273" s="74">
        <f>E274</f>
        <v>575000</v>
      </c>
      <c r="F273" s="73">
        <f>F274</f>
        <v>467443.75</v>
      </c>
      <c r="G273" s="68">
        <f t="shared" si="25"/>
        <v>81.294565217391295</v>
      </c>
    </row>
    <row r="274" spans="1:12" ht="15.75" x14ac:dyDescent="0.2">
      <c r="A274" s="381" t="s">
        <v>152</v>
      </c>
      <c r="B274" s="382"/>
      <c r="C274" s="383"/>
      <c r="D274" s="75">
        <f>SUM(D283,D286)</f>
        <v>0</v>
      </c>
      <c r="E274" s="76">
        <f>SUM(E283,E286)</f>
        <v>575000</v>
      </c>
      <c r="F274" s="75">
        <f>SUM(F286+F284)</f>
        <v>467443.75</v>
      </c>
      <c r="G274" s="68">
        <f t="shared" si="25"/>
        <v>81.294565217391295</v>
      </c>
    </row>
    <row r="275" spans="1:12" ht="15.75" x14ac:dyDescent="0.2">
      <c r="A275" s="398" t="s">
        <v>111</v>
      </c>
      <c r="B275" s="399"/>
      <c r="C275" s="400"/>
      <c r="D275" s="77">
        <v>0</v>
      </c>
      <c r="E275" s="78">
        <v>0</v>
      </c>
      <c r="F275" s="77">
        <v>0</v>
      </c>
      <c r="G275" s="68">
        <v>0</v>
      </c>
    </row>
    <row r="276" spans="1:12" ht="15.75" x14ac:dyDescent="0.2">
      <c r="A276" s="398" t="s">
        <v>155</v>
      </c>
      <c r="B276" s="399"/>
      <c r="C276" s="400"/>
      <c r="D276" s="115">
        <v>0</v>
      </c>
      <c r="E276" s="78">
        <v>200000</v>
      </c>
      <c r="F276" s="77">
        <v>92443.75</v>
      </c>
      <c r="G276" s="68">
        <f t="shared" si="25"/>
        <v>46.221875000000004</v>
      </c>
      <c r="I276" s="454"/>
      <c r="J276" s="454"/>
    </row>
    <row r="277" spans="1:12" ht="15.75" x14ac:dyDescent="0.2">
      <c r="A277" s="375" t="s">
        <v>29</v>
      </c>
      <c r="B277" s="376"/>
      <c r="C277" s="377"/>
      <c r="D277" s="156">
        <v>0</v>
      </c>
      <c r="E277" s="78">
        <v>65000</v>
      </c>
      <c r="F277" s="77">
        <v>65000</v>
      </c>
      <c r="G277" s="68">
        <f t="shared" si="25"/>
        <v>100</v>
      </c>
    </row>
    <row r="278" spans="1:12" ht="15.75" x14ac:dyDescent="0.2">
      <c r="A278" s="375" t="s">
        <v>28</v>
      </c>
      <c r="B278" s="376"/>
      <c r="C278" s="377"/>
      <c r="D278" s="156">
        <v>0</v>
      </c>
      <c r="E278" s="78">
        <v>1200</v>
      </c>
      <c r="F278" s="77">
        <v>1200</v>
      </c>
      <c r="G278" s="68">
        <f t="shared" si="25"/>
        <v>100</v>
      </c>
      <c r="L278" s="294"/>
    </row>
    <row r="279" spans="1:12" ht="15.75" x14ac:dyDescent="0.2">
      <c r="A279" s="375" t="s">
        <v>40</v>
      </c>
      <c r="B279" s="376"/>
      <c r="C279" s="377"/>
      <c r="D279" s="77">
        <v>0</v>
      </c>
      <c r="E279" s="78">
        <v>200</v>
      </c>
      <c r="F279" s="77">
        <v>200</v>
      </c>
      <c r="G279" s="68">
        <f t="shared" si="25"/>
        <v>100</v>
      </c>
      <c r="L279" s="294"/>
    </row>
    <row r="280" spans="1:12" ht="15.75" x14ac:dyDescent="0.2">
      <c r="A280" s="418" t="s">
        <v>48</v>
      </c>
      <c r="B280" s="419"/>
      <c r="C280" s="420"/>
      <c r="D280" s="77">
        <v>0</v>
      </c>
      <c r="E280" s="78">
        <v>308600</v>
      </c>
      <c r="F280" s="77">
        <v>308600</v>
      </c>
      <c r="G280" s="68">
        <f t="shared" si="25"/>
        <v>100</v>
      </c>
      <c r="L280" s="294"/>
    </row>
    <row r="281" spans="1:12" ht="15.75" x14ac:dyDescent="0.2">
      <c r="A281" s="348" t="s">
        <v>54</v>
      </c>
      <c r="B281" s="349"/>
      <c r="C281" s="360"/>
      <c r="D281" s="77">
        <v>0</v>
      </c>
      <c r="E281" s="78">
        <v>0</v>
      </c>
      <c r="F281" s="77">
        <v>0</v>
      </c>
      <c r="G281" s="68">
        <v>0</v>
      </c>
      <c r="L281" s="294"/>
    </row>
    <row r="282" spans="1:12" ht="15.75" x14ac:dyDescent="0.2">
      <c r="A282" s="355" t="s">
        <v>112</v>
      </c>
      <c r="B282" s="356"/>
      <c r="C282" s="357"/>
      <c r="D282" s="77">
        <v>0</v>
      </c>
      <c r="E282" s="78">
        <v>0</v>
      </c>
      <c r="F282" s="77">
        <v>0</v>
      </c>
      <c r="G282" s="68">
        <v>0</v>
      </c>
      <c r="L282" s="294"/>
    </row>
    <row r="283" spans="1:12" ht="15.75" x14ac:dyDescent="0.2">
      <c r="A283" s="165"/>
      <c r="B283" s="79">
        <v>3</v>
      </c>
      <c r="C283" s="80" t="s">
        <v>114</v>
      </c>
      <c r="D283" s="70">
        <f>D284</f>
        <v>0</v>
      </c>
      <c r="E283" s="71">
        <f t="shared" ref="E283:F284" si="27">E284</f>
        <v>25000</v>
      </c>
      <c r="F283" s="70">
        <f t="shared" si="27"/>
        <v>13375</v>
      </c>
      <c r="G283" s="68">
        <f t="shared" si="25"/>
        <v>53.5</v>
      </c>
      <c r="L283" s="50"/>
    </row>
    <row r="284" spans="1:12" ht="15.75" x14ac:dyDescent="0.2">
      <c r="A284" s="165"/>
      <c r="B284" s="81">
        <v>32</v>
      </c>
      <c r="C284" s="82" t="s">
        <v>115</v>
      </c>
      <c r="D284" s="70">
        <f>D285</f>
        <v>0</v>
      </c>
      <c r="E284" s="71">
        <f t="shared" si="27"/>
        <v>25000</v>
      </c>
      <c r="F284" s="70">
        <f t="shared" si="27"/>
        <v>13375</v>
      </c>
      <c r="G284" s="68">
        <f t="shared" si="25"/>
        <v>53.5</v>
      </c>
      <c r="L284" s="50"/>
    </row>
    <row r="285" spans="1:12" ht="15.75" x14ac:dyDescent="0.2">
      <c r="A285" s="165"/>
      <c r="B285" s="117">
        <v>323</v>
      </c>
      <c r="C285" s="118" t="s">
        <v>56</v>
      </c>
      <c r="D285" s="128">
        <v>0</v>
      </c>
      <c r="E285" s="158">
        <v>25000</v>
      </c>
      <c r="F285" s="128">
        <v>13375</v>
      </c>
      <c r="G285" s="68">
        <f t="shared" si="25"/>
        <v>53.5</v>
      </c>
      <c r="I285" s="512"/>
      <c r="L285" s="50"/>
    </row>
    <row r="286" spans="1:12" ht="15.75" x14ac:dyDescent="0.2">
      <c r="A286" s="53"/>
      <c r="B286" s="166">
        <v>4</v>
      </c>
      <c r="C286" s="120" t="s">
        <v>16</v>
      </c>
      <c r="D286" s="97">
        <f>D287</f>
        <v>0</v>
      </c>
      <c r="E286" s="97">
        <f>E287</f>
        <v>550000</v>
      </c>
      <c r="F286" s="97">
        <f>F287</f>
        <v>454068.75</v>
      </c>
      <c r="G286" s="68">
        <f t="shared" si="25"/>
        <v>82.55795454545455</v>
      </c>
      <c r="I286" s="512"/>
      <c r="L286" s="50"/>
    </row>
    <row r="287" spans="1:12" ht="15.75" x14ac:dyDescent="0.2">
      <c r="A287" s="53"/>
      <c r="B287" s="166">
        <v>42</v>
      </c>
      <c r="C287" s="82" t="s">
        <v>149</v>
      </c>
      <c r="D287" s="97">
        <f>SUM(D288,D289)</f>
        <v>0</v>
      </c>
      <c r="E287" s="97">
        <f>SUM(E288,E289)</f>
        <v>550000</v>
      </c>
      <c r="F287" s="97">
        <f>SUM(F288,F289)</f>
        <v>454068.75</v>
      </c>
      <c r="G287" s="68">
        <f t="shared" si="25"/>
        <v>82.55795454545455</v>
      </c>
      <c r="I287" s="512"/>
      <c r="L287" s="50"/>
    </row>
    <row r="288" spans="1:12" ht="15.75" x14ac:dyDescent="0.2">
      <c r="A288" s="53"/>
      <c r="B288" s="167">
        <v>421</v>
      </c>
      <c r="C288" s="118" t="s">
        <v>160</v>
      </c>
      <c r="D288" s="89">
        <v>0</v>
      </c>
      <c r="E288" s="122">
        <v>550000</v>
      </c>
      <c r="F288" s="89">
        <v>454068.75</v>
      </c>
      <c r="G288" s="68">
        <f t="shared" si="25"/>
        <v>82.55795454545455</v>
      </c>
      <c r="I288" s="512"/>
    </row>
    <row r="289" spans="1:11" ht="15.75" x14ac:dyDescent="0.2">
      <c r="A289" s="53"/>
      <c r="B289" s="93">
        <v>426</v>
      </c>
      <c r="C289" s="86" t="s">
        <v>175</v>
      </c>
      <c r="D289" s="89">
        <v>0</v>
      </c>
      <c r="E289" s="88">
        <v>0</v>
      </c>
      <c r="F289" s="89">
        <v>0</v>
      </c>
      <c r="G289" s="68">
        <v>0</v>
      </c>
      <c r="I289" s="512"/>
    </row>
    <row r="290" spans="1:11" ht="21.6" customHeight="1" x14ac:dyDescent="0.2">
      <c r="A290" s="429" t="s">
        <v>182</v>
      </c>
      <c r="B290" s="430"/>
      <c r="C290" s="431"/>
      <c r="D290" s="72">
        <f>SUM(D291,D307)</f>
        <v>641.25</v>
      </c>
      <c r="E290" s="72">
        <f>SUM(E291,E307)</f>
        <v>301000</v>
      </c>
      <c r="F290" s="72">
        <f>SUM(F307,F291)</f>
        <v>104688.67</v>
      </c>
      <c r="G290" s="68">
        <f t="shared" si="25"/>
        <v>34.78028903654485</v>
      </c>
      <c r="H290" s="2"/>
    </row>
    <row r="291" spans="1:11" ht="15.75" x14ac:dyDescent="0.2">
      <c r="A291" s="390" t="s">
        <v>183</v>
      </c>
      <c r="B291" s="391"/>
      <c r="C291" s="392"/>
      <c r="D291" s="168">
        <f>D292</f>
        <v>0</v>
      </c>
      <c r="E291" s="169">
        <f>E292</f>
        <v>291000</v>
      </c>
      <c r="F291" s="168">
        <f>F292</f>
        <v>104688.67</v>
      </c>
      <c r="G291" s="68">
        <f t="shared" si="25"/>
        <v>35.975487972508589</v>
      </c>
      <c r="H291" s="2"/>
    </row>
    <row r="292" spans="1:11" ht="15.75" x14ac:dyDescent="0.2">
      <c r="A292" s="393" t="s">
        <v>152</v>
      </c>
      <c r="B292" s="394"/>
      <c r="C292" s="395"/>
      <c r="D292" s="75">
        <f>D298</f>
        <v>0</v>
      </c>
      <c r="E292" s="76">
        <f>SUM(E298,E303)</f>
        <v>291000</v>
      </c>
      <c r="F292" s="75">
        <f>F298</f>
        <v>104688.67</v>
      </c>
      <c r="G292" s="68">
        <f t="shared" si="25"/>
        <v>35.975487972508589</v>
      </c>
      <c r="H292" s="2"/>
    </row>
    <row r="293" spans="1:11" ht="15.75" x14ac:dyDescent="0.2">
      <c r="A293" s="348" t="s">
        <v>69</v>
      </c>
      <c r="B293" s="349"/>
      <c r="C293" s="350"/>
      <c r="D293" s="115">
        <v>0</v>
      </c>
      <c r="E293" s="78">
        <v>1000</v>
      </c>
      <c r="F293" s="77">
        <v>0</v>
      </c>
      <c r="G293" s="68">
        <f t="shared" si="25"/>
        <v>0</v>
      </c>
      <c r="H293" s="2"/>
      <c r="I293" s="3"/>
      <c r="K293" s="7"/>
    </row>
    <row r="294" spans="1:11" ht="15.75" x14ac:dyDescent="0.2">
      <c r="A294" s="348" t="s">
        <v>68</v>
      </c>
      <c r="B294" s="349"/>
      <c r="C294" s="350"/>
      <c r="D294" s="115">
        <v>0</v>
      </c>
      <c r="E294" s="78">
        <v>400</v>
      </c>
      <c r="F294" s="77">
        <v>0</v>
      </c>
      <c r="G294" s="68">
        <f t="shared" si="25"/>
        <v>0</v>
      </c>
      <c r="H294" s="2"/>
    </row>
    <row r="295" spans="1:11" ht="15.75" x14ac:dyDescent="0.2">
      <c r="A295" s="355" t="s">
        <v>112</v>
      </c>
      <c r="B295" s="356"/>
      <c r="C295" s="357"/>
      <c r="D295" s="115">
        <v>0</v>
      </c>
      <c r="E295" s="78">
        <v>0</v>
      </c>
      <c r="F295" s="77">
        <v>0</v>
      </c>
      <c r="G295" s="68">
        <v>0</v>
      </c>
      <c r="H295" s="2"/>
    </row>
    <row r="296" spans="1:11" ht="15.75" x14ac:dyDescent="0.2">
      <c r="A296" s="401" t="s">
        <v>29</v>
      </c>
      <c r="B296" s="401"/>
      <c r="C296" s="402"/>
      <c r="D296" s="115">
        <v>0</v>
      </c>
      <c r="E296" s="78">
        <v>0</v>
      </c>
      <c r="F296" s="77">
        <v>0</v>
      </c>
      <c r="G296" s="68">
        <v>0</v>
      </c>
      <c r="H296" s="2"/>
    </row>
    <row r="297" spans="1:11" ht="15.75" x14ac:dyDescent="0.2">
      <c r="A297" s="418" t="s">
        <v>48</v>
      </c>
      <c r="B297" s="419"/>
      <c r="C297" s="420"/>
      <c r="D297" s="115">
        <v>0</v>
      </c>
      <c r="E297" s="78">
        <v>289600</v>
      </c>
      <c r="F297" s="77">
        <v>104688.67</v>
      </c>
      <c r="G297" s="68">
        <f t="shared" si="25"/>
        <v>36.149402624309388</v>
      </c>
      <c r="H297" s="2"/>
      <c r="I297" s="24"/>
    </row>
    <row r="298" spans="1:11" ht="15.75" x14ac:dyDescent="0.2">
      <c r="A298" s="53"/>
      <c r="B298" s="79">
        <v>3</v>
      </c>
      <c r="C298" s="80" t="s">
        <v>114</v>
      </c>
      <c r="D298" s="97">
        <f>SUM(D299,D301)</f>
        <v>0</v>
      </c>
      <c r="E298" s="97">
        <f>SUM(E299,E301)</f>
        <v>291000</v>
      </c>
      <c r="F298" s="97">
        <f>SUM(F299,F301)</f>
        <v>104688.67</v>
      </c>
      <c r="G298" s="68">
        <f t="shared" si="25"/>
        <v>35.975487972508589</v>
      </c>
      <c r="H298" s="2"/>
    </row>
    <row r="299" spans="1:11" ht="15.75" x14ac:dyDescent="0.2">
      <c r="A299" s="53"/>
      <c r="B299" s="81">
        <v>32</v>
      </c>
      <c r="C299" s="82" t="s">
        <v>115</v>
      </c>
      <c r="D299" s="98">
        <v>0</v>
      </c>
      <c r="E299" s="97">
        <f>E300</f>
        <v>0</v>
      </c>
      <c r="F299" s="98">
        <v>0</v>
      </c>
      <c r="G299" s="68">
        <v>0</v>
      </c>
      <c r="H299" s="2"/>
    </row>
    <row r="300" spans="1:11" ht="15.75" x14ac:dyDescent="0.2">
      <c r="A300" s="53"/>
      <c r="B300" s="117">
        <v>323</v>
      </c>
      <c r="C300" s="118" t="s">
        <v>56</v>
      </c>
      <c r="D300" s="89">
        <v>0</v>
      </c>
      <c r="E300" s="88">
        <v>0</v>
      </c>
      <c r="F300" s="89">
        <v>0</v>
      </c>
      <c r="G300" s="68">
        <v>0</v>
      </c>
      <c r="H300" s="2"/>
    </row>
    <row r="301" spans="1:11" ht="15.75" x14ac:dyDescent="0.2">
      <c r="A301" s="53"/>
      <c r="B301" s="170">
        <v>38</v>
      </c>
      <c r="C301" s="171" t="s">
        <v>6</v>
      </c>
      <c r="D301" s="98">
        <f>D302</f>
        <v>0</v>
      </c>
      <c r="E301" s="97">
        <f>E302</f>
        <v>291000</v>
      </c>
      <c r="F301" s="98">
        <f>F302</f>
        <v>104688.67</v>
      </c>
      <c r="G301" s="68"/>
      <c r="H301" s="2"/>
    </row>
    <row r="302" spans="1:11" ht="15.75" x14ac:dyDescent="0.2">
      <c r="A302" s="53"/>
      <c r="B302" s="172">
        <v>386</v>
      </c>
      <c r="C302" s="102" t="s">
        <v>12</v>
      </c>
      <c r="D302" s="89">
        <v>0</v>
      </c>
      <c r="E302" s="88">
        <v>291000</v>
      </c>
      <c r="F302" s="89">
        <v>104688.67</v>
      </c>
      <c r="G302" s="68"/>
      <c r="H302" s="2"/>
    </row>
    <row r="303" spans="1:11" ht="15.75" x14ac:dyDescent="0.2">
      <c r="A303" s="53"/>
      <c r="B303" s="90">
        <v>4</v>
      </c>
      <c r="C303" s="80" t="s">
        <v>136</v>
      </c>
      <c r="D303" s="98">
        <f>D305</f>
        <v>0</v>
      </c>
      <c r="E303" s="97">
        <f>E304</f>
        <v>0</v>
      </c>
      <c r="F303" s="98">
        <f>F305</f>
        <v>0</v>
      </c>
      <c r="G303" s="68">
        <v>0</v>
      </c>
      <c r="H303" s="2"/>
    </row>
    <row r="304" spans="1:11" ht="15.75" x14ac:dyDescent="0.2">
      <c r="A304" s="53"/>
      <c r="B304" s="91">
        <v>42</v>
      </c>
      <c r="C304" s="82" t="s">
        <v>149</v>
      </c>
      <c r="D304" s="83">
        <f>SUM(D305:D305)</f>
        <v>0</v>
      </c>
      <c r="E304" s="84">
        <f>SUM(E305,E306)</f>
        <v>0</v>
      </c>
      <c r="F304" s="83">
        <f>SUM(F305:F305)</f>
        <v>0</v>
      </c>
      <c r="G304" s="68">
        <v>0</v>
      </c>
      <c r="H304" s="2"/>
    </row>
    <row r="305" spans="1:12" ht="15.75" x14ac:dyDescent="0.2">
      <c r="A305" s="53"/>
      <c r="B305" s="103">
        <v>421</v>
      </c>
      <c r="C305" s="86" t="s">
        <v>160</v>
      </c>
      <c r="D305" s="87">
        <v>0</v>
      </c>
      <c r="E305" s="162">
        <v>0</v>
      </c>
      <c r="F305" s="89">
        <v>0</v>
      </c>
      <c r="G305" s="68">
        <v>0</v>
      </c>
      <c r="H305" s="2"/>
      <c r="I305" s="505"/>
      <c r="J305" s="505"/>
      <c r="K305" s="505"/>
    </row>
    <row r="306" spans="1:12" ht="15.75" x14ac:dyDescent="0.2">
      <c r="A306" s="53"/>
      <c r="B306" s="173">
        <v>426</v>
      </c>
      <c r="C306" s="94" t="s">
        <v>13</v>
      </c>
      <c r="D306" s="87">
        <v>0</v>
      </c>
      <c r="E306" s="162">
        <v>0</v>
      </c>
      <c r="F306" s="89">
        <v>0</v>
      </c>
      <c r="G306" s="68">
        <v>0</v>
      </c>
      <c r="H306" s="2"/>
      <c r="I306" s="505"/>
      <c r="J306" s="505"/>
      <c r="K306" s="505"/>
    </row>
    <row r="307" spans="1:12" ht="15.75" x14ac:dyDescent="0.2">
      <c r="A307" s="384" t="s">
        <v>184</v>
      </c>
      <c r="B307" s="385"/>
      <c r="C307" s="386"/>
      <c r="D307" s="73">
        <f>D308</f>
        <v>641.25</v>
      </c>
      <c r="E307" s="74">
        <f>E308</f>
        <v>10000</v>
      </c>
      <c r="F307" s="73">
        <f>F308</f>
        <v>0</v>
      </c>
      <c r="G307" s="68">
        <f t="shared" si="25"/>
        <v>0</v>
      </c>
      <c r="H307" s="2"/>
      <c r="I307" s="505"/>
      <c r="J307" s="505"/>
      <c r="K307" s="505"/>
    </row>
    <row r="308" spans="1:12" ht="15.75" x14ac:dyDescent="0.2">
      <c r="A308" s="381" t="s">
        <v>152</v>
      </c>
      <c r="B308" s="382"/>
      <c r="C308" s="383"/>
      <c r="D308" s="75">
        <f>SUM(D315,D320)</f>
        <v>641.25</v>
      </c>
      <c r="E308" s="76">
        <f>SUM(E315,E320)</f>
        <v>10000</v>
      </c>
      <c r="F308" s="75">
        <f>SUM(F315,F320)</f>
        <v>0</v>
      </c>
      <c r="G308" s="68">
        <f t="shared" si="25"/>
        <v>0</v>
      </c>
      <c r="H308" s="2"/>
    </row>
    <row r="309" spans="1:12" ht="15.75" x14ac:dyDescent="0.2">
      <c r="A309" s="398" t="s">
        <v>155</v>
      </c>
      <c r="B309" s="399"/>
      <c r="C309" s="400"/>
      <c r="D309" s="115">
        <v>0</v>
      </c>
      <c r="E309" s="78">
        <v>0</v>
      </c>
      <c r="F309" s="77">
        <v>0</v>
      </c>
      <c r="G309" s="68">
        <v>0</v>
      </c>
      <c r="H309" s="2"/>
      <c r="I309" s="3"/>
      <c r="K309" s="7"/>
    </row>
    <row r="310" spans="1:12" s="2" customFormat="1" ht="15.75" x14ac:dyDescent="0.2">
      <c r="A310" s="398" t="s">
        <v>111</v>
      </c>
      <c r="B310" s="388"/>
      <c r="C310" s="389"/>
      <c r="D310" s="115">
        <v>641.25</v>
      </c>
      <c r="E310" s="78">
        <v>0</v>
      </c>
      <c r="F310" s="77">
        <v>0</v>
      </c>
      <c r="G310" s="68">
        <v>0</v>
      </c>
      <c r="I310" s="4"/>
      <c r="L310" s="50"/>
    </row>
    <row r="311" spans="1:12" s="2" customFormat="1" ht="15.75" x14ac:dyDescent="0.2">
      <c r="A311" s="348" t="s">
        <v>54</v>
      </c>
      <c r="B311" s="349"/>
      <c r="C311" s="360"/>
      <c r="D311" s="115">
        <v>0</v>
      </c>
      <c r="E311" s="78">
        <v>5000</v>
      </c>
      <c r="F311" s="77">
        <v>0</v>
      </c>
      <c r="G311" s="68">
        <f t="shared" si="25"/>
        <v>0</v>
      </c>
      <c r="I311" s="4"/>
      <c r="L311" s="50"/>
    </row>
    <row r="312" spans="1:12" s="2" customFormat="1" ht="15.75" x14ac:dyDescent="0.2">
      <c r="A312" s="401" t="s">
        <v>29</v>
      </c>
      <c r="B312" s="401"/>
      <c r="C312" s="402"/>
      <c r="D312" s="115">
        <v>0</v>
      </c>
      <c r="E312" s="78">
        <v>0</v>
      </c>
      <c r="F312" s="77">
        <v>0</v>
      </c>
      <c r="G312" s="68">
        <v>0</v>
      </c>
      <c r="I312" s="17"/>
      <c r="L312" s="50"/>
    </row>
    <row r="313" spans="1:12" s="2" customFormat="1" ht="15.75" x14ac:dyDescent="0.2">
      <c r="A313" s="418" t="s">
        <v>48</v>
      </c>
      <c r="B313" s="419"/>
      <c r="C313" s="420"/>
      <c r="D313" s="174">
        <v>0</v>
      </c>
      <c r="E313" s="175">
        <v>5000</v>
      </c>
      <c r="F313" s="176">
        <v>0</v>
      </c>
      <c r="G313" s="68">
        <f t="shared" si="25"/>
        <v>0</v>
      </c>
      <c r="I313" s="17"/>
      <c r="L313" s="50"/>
    </row>
    <row r="314" spans="1:12" s="2" customFormat="1" ht="15.75" x14ac:dyDescent="0.2">
      <c r="A314" s="355" t="s">
        <v>112</v>
      </c>
      <c r="B314" s="356"/>
      <c r="C314" s="357"/>
      <c r="D314" s="174">
        <v>0</v>
      </c>
      <c r="E314" s="175">
        <v>0</v>
      </c>
      <c r="F314" s="176">
        <v>0</v>
      </c>
      <c r="G314" s="68">
        <v>0</v>
      </c>
      <c r="I314" s="17"/>
      <c r="L314" s="50"/>
    </row>
    <row r="315" spans="1:12" s="2" customFormat="1" ht="15.75" x14ac:dyDescent="0.2">
      <c r="A315" s="177"/>
      <c r="B315" s="119">
        <v>3</v>
      </c>
      <c r="C315" s="120" t="s">
        <v>7</v>
      </c>
      <c r="D315" s="178">
        <f>SUM(D316,D318)</f>
        <v>641.25</v>
      </c>
      <c r="E315" s="179">
        <f>E318</f>
        <v>0</v>
      </c>
      <c r="F315" s="178">
        <f>F318</f>
        <v>0</v>
      </c>
      <c r="G315" s="68">
        <v>0</v>
      </c>
      <c r="L315" s="50"/>
    </row>
    <row r="316" spans="1:12" s="2" customFormat="1" ht="15.75" x14ac:dyDescent="0.2">
      <c r="A316" s="177"/>
      <c r="B316" s="81">
        <v>32</v>
      </c>
      <c r="C316" s="82" t="s">
        <v>115</v>
      </c>
      <c r="D316" s="180">
        <f>D317</f>
        <v>0</v>
      </c>
      <c r="E316" s="181">
        <v>0</v>
      </c>
      <c r="F316" s="180">
        <v>0</v>
      </c>
      <c r="G316" s="68">
        <v>0</v>
      </c>
      <c r="L316" s="50"/>
    </row>
    <row r="317" spans="1:12" s="2" customFormat="1" ht="15.75" x14ac:dyDescent="0.2">
      <c r="A317" s="177"/>
      <c r="B317" s="85">
        <v>323</v>
      </c>
      <c r="C317" s="86" t="s">
        <v>56</v>
      </c>
      <c r="D317" s="182">
        <v>0</v>
      </c>
      <c r="E317" s="183">
        <v>0</v>
      </c>
      <c r="F317" s="182">
        <v>0</v>
      </c>
      <c r="G317" s="68">
        <v>0</v>
      </c>
      <c r="L317" s="50"/>
    </row>
    <row r="318" spans="1:12" s="2" customFormat="1" ht="15.75" x14ac:dyDescent="0.2">
      <c r="A318" s="177"/>
      <c r="B318" s="119">
        <v>38</v>
      </c>
      <c r="C318" s="120" t="s">
        <v>6</v>
      </c>
      <c r="D318" s="184">
        <f>SUM(D319:D319)</f>
        <v>641.25</v>
      </c>
      <c r="E318" s="185">
        <f>E319</f>
        <v>0</v>
      </c>
      <c r="F318" s="184">
        <f>SUM(F319:F319)</f>
        <v>0</v>
      </c>
      <c r="G318" s="68">
        <v>0</v>
      </c>
      <c r="L318" s="50"/>
    </row>
    <row r="319" spans="1:12" s="2" customFormat="1" ht="15.75" x14ac:dyDescent="0.2">
      <c r="A319" s="177"/>
      <c r="B319" s="126">
        <v>386</v>
      </c>
      <c r="C319" s="118" t="s">
        <v>12</v>
      </c>
      <c r="D319" s="186">
        <v>641.25</v>
      </c>
      <c r="E319" s="158">
        <v>0</v>
      </c>
      <c r="F319" s="128">
        <v>0</v>
      </c>
      <c r="G319" s="68">
        <v>0</v>
      </c>
      <c r="L319" s="50"/>
    </row>
    <row r="320" spans="1:12" ht="15.75" x14ac:dyDescent="0.2">
      <c r="A320" s="53"/>
      <c r="B320" s="91">
        <v>4</v>
      </c>
      <c r="C320" s="82" t="s">
        <v>136</v>
      </c>
      <c r="D320" s="98">
        <f>D321</f>
        <v>0</v>
      </c>
      <c r="E320" s="97">
        <f>E321</f>
        <v>10000</v>
      </c>
      <c r="F320" s="98">
        <f>F321</f>
        <v>0</v>
      </c>
      <c r="G320" s="68">
        <f t="shared" ref="G320:G382" si="28">F320/E320*100</f>
        <v>0</v>
      </c>
      <c r="H320" s="2"/>
    </row>
    <row r="321" spans="1:8" ht="15.75" x14ac:dyDescent="0.2">
      <c r="A321" s="53"/>
      <c r="B321" s="91">
        <v>42</v>
      </c>
      <c r="C321" s="82" t="s">
        <v>149</v>
      </c>
      <c r="D321" s="83">
        <f>SUM(D322:D322)</f>
        <v>0</v>
      </c>
      <c r="E321" s="84">
        <f>SUM(E322:E322)</f>
        <v>10000</v>
      </c>
      <c r="F321" s="83">
        <f>SUM(F322:F322)</f>
        <v>0</v>
      </c>
      <c r="G321" s="68">
        <f t="shared" si="28"/>
        <v>0</v>
      </c>
      <c r="H321" s="2"/>
    </row>
    <row r="322" spans="1:8" ht="15.75" x14ac:dyDescent="0.2">
      <c r="A322" s="53"/>
      <c r="B322" s="103">
        <v>421</v>
      </c>
      <c r="C322" s="86" t="s">
        <v>160</v>
      </c>
      <c r="D322" s="87">
        <v>0</v>
      </c>
      <c r="E322" s="162">
        <v>10000</v>
      </c>
      <c r="F322" s="89">
        <v>0</v>
      </c>
      <c r="G322" s="68">
        <v>0</v>
      </c>
      <c r="H322" s="2"/>
    </row>
    <row r="323" spans="1:8" ht="19.5" customHeight="1" x14ac:dyDescent="0.2">
      <c r="A323" s="403" t="s">
        <v>185</v>
      </c>
      <c r="B323" s="404"/>
      <c r="C323" s="405"/>
      <c r="D323" s="187">
        <f t="shared" ref="D323:E324" si="29">D324</f>
        <v>0</v>
      </c>
      <c r="E323" s="187">
        <f t="shared" si="29"/>
        <v>0</v>
      </c>
      <c r="F323" s="187">
        <f>F324</f>
        <v>0</v>
      </c>
      <c r="G323" s="68">
        <v>0</v>
      </c>
    </row>
    <row r="324" spans="1:8" ht="31.5" customHeight="1" x14ac:dyDescent="0.2">
      <c r="A324" s="406" t="s">
        <v>63</v>
      </c>
      <c r="B324" s="407"/>
      <c r="C324" s="408"/>
      <c r="D324" s="73">
        <f>SUM(D331,D334)</f>
        <v>0</v>
      </c>
      <c r="E324" s="73">
        <f t="shared" si="29"/>
        <v>0</v>
      </c>
      <c r="F324" s="73">
        <f>SUM(F331+F334)</f>
        <v>0</v>
      </c>
      <c r="G324" s="68">
        <v>0</v>
      </c>
    </row>
    <row r="325" spans="1:8" ht="15.75" x14ac:dyDescent="0.2">
      <c r="A325" s="483" t="s">
        <v>186</v>
      </c>
      <c r="B325" s="484"/>
      <c r="C325" s="485"/>
      <c r="D325" s="75">
        <f>SUM(D331,D334)</f>
        <v>0</v>
      </c>
      <c r="E325" s="75">
        <f>SUM(E331,E334)</f>
        <v>0</v>
      </c>
      <c r="F325" s="75">
        <f>SUM(F326,F327)</f>
        <v>0</v>
      </c>
      <c r="G325" s="68">
        <v>0</v>
      </c>
    </row>
    <row r="326" spans="1:8" ht="15.75" x14ac:dyDescent="0.2">
      <c r="A326" s="387" t="s">
        <v>187</v>
      </c>
      <c r="B326" s="388"/>
      <c r="C326" s="389"/>
      <c r="D326" s="77">
        <v>0</v>
      </c>
      <c r="E326" s="78">
        <v>0</v>
      </c>
      <c r="F326" s="77">
        <v>0</v>
      </c>
      <c r="G326" s="68">
        <v>0</v>
      </c>
    </row>
    <row r="327" spans="1:8" ht="15.75" x14ac:dyDescent="0.2">
      <c r="A327" s="348" t="s">
        <v>60</v>
      </c>
      <c r="B327" s="358"/>
      <c r="C327" s="397"/>
      <c r="D327" s="77">
        <v>0</v>
      </c>
      <c r="E327" s="78">
        <v>0</v>
      </c>
      <c r="F327" s="77">
        <v>0</v>
      </c>
      <c r="G327" s="68">
        <v>0</v>
      </c>
    </row>
    <row r="328" spans="1:8" ht="15.75" x14ac:dyDescent="0.2">
      <c r="A328" s="349" t="s">
        <v>61</v>
      </c>
      <c r="B328" s="349"/>
      <c r="C328" s="350"/>
      <c r="D328" s="77">
        <v>0</v>
      </c>
      <c r="E328" s="78">
        <v>0</v>
      </c>
      <c r="F328" s="77">
        <v>0</v>
      </c>
      <c r="G328" s="68">
        <v>0</v>
      </c>
    </row>
    <row r="329" spans="1:8" ht="15.75" x14ac:dyDescent="0.2">
      <c r="A329" s="349" t="s">
        <v>62</v>
      </c>
      <c r="B329" s="349"/>
      <c r="C329" s="350"/>
      <c r="D329" s="77">
        <v>0</v>
      </c>
      <c r="E329" s="78">
        <v>0</v>
      </c>
      <c r="F329" s="77">
        <v>0</v>
      </c>
      <c r="G329" s="68">
        <v>0</v>
      </c>
    </row>
    <row r="330" spans="1:8" ht="15.75" x14ac:dyDescent="0.2">
      <c r="A330" s="401" t="s">
        <v>48</v>
      </c>
      <c r="B330" s="401"/>
      <c r="C330" s="401"/>
      <c r="D330" s="77">
        <v>0</v>
      </c>
      <c r="E330" s="78">
        <v>0</v>
      </c>
      <c r="F330" s="77">
        <v>0</v>
      </c>
      <c r="G330" s="68">
        <v>0</v>
      </c>
    </row>
    <row r="331" spans="1:8" ht="15.75" x14ac:dyDescent="0.2">
      <c r="A331" s="53"/>
      <c r="B331" s="79">
        <v>4</v>
      </c>
      <c r="C331" s="80" t="s">
        <v>136</v>
      </c>
      <c r="D331" s="98">
        <f>D332</f>
        <v>0</v>
      </c>
      <c r="E331" s="97">
        <f>E332</f>
        <v>0</v>
      </c>
      <c r="F331" s="98">
        <f>F332</f>
        <v>0</v>
      </c>
      <c r="G331" s="68">
        <v>0</v>
      </c>
    </row>
    <row r="332" spans="1:8" ht="15.75" x14ac:dyDescent="0.2">
      <c r="A332" s="53"/>
      <c r="B332" s="81">
        <v>42</v>
      </c>
      <c r="C332" s="82" t="s">
        <v>188</v>
      </c>
      <c r="D332" s="83">
        <f>SUM(D333:D333)</f>
        <v>0</v>
      </c>
      <c r="E332" s="84">
        <f>SUM(E333:E333)</f>
        <v>0</v>
      </c>
      <c r="F332" s="83">
        <f>SUM(F333:F333)</f>
        <v>0</v>
      </c>
      <c r="G332" s="68">
        <v>0</v>
      </c>
    </row>
    <row r="333" spans="1:8" ht="15.75" x14ac:dyDescent="0.2">
      <c r="A333" s="53"/>
      <c r="B333" s="117">
        <v>422</v>
      </c>
      <c r="C333" s="118" t="s">
        <v>189</v>
      </c>
      <c r="D333" s="188">
        <v>0</v>
      </c>
      <c r="E333" s="132">
        <v>0</v>
      </c>
      <c r="F333" s="188">
        <v>0</v>
      </c>
      <c r="G333" s="68">
        <v>0</v>
      </c>
    </row>
    <row r="334" spans="1:8" ht="15.75" x14ac:dyDescent="0.2">
      <c r="A334" s="53"/>
      <c r="B334" s="189">
        <v>3</v>
      </c>
      <c r="C334" s="118" t="s">
        <v>114</v>
      </c>
      <c r="D334" s="83">
        <f>SUM(D335:D335)</f>
        <v>0</v>
      </c>
      <c r="E334" s="190">
        <f>SUM(E335,E337)</f>
        <v>0</v>
      </c>
      <c r="F334" s="191">
        <f>SUM(F335,F337)</f>
        <v>0</v>
      </c>
      <c r="G334" s="68">
        <v>0</v>
      </c>
    </row>
    <row r="335" spans="1:8" ht="15.75" x14ac:dyDescent="0.2">
      <c r="A335" s="53"/>
      <c r="B335" s="192">
        <v>36</v>
      </c>
      <c r="C335" s="82" t="s">
        <v>143</v>
      </c>
      <c r="D335" s="83">
        <f>SUM(D336:D336)</f>
        <v>0</v>
      </c>
      <c r="E335" s="193">
        <f>SUM(E336:E336)</f>
        <v>0</v>
      </c>
      <c r="F335" s="83">
        <f>SUM(F336:F336)</f>
        <v>0</v>
      </c>
      <c r="G335" s="68">
        <v>0</v>
      </c>
    </row>
    <row r="336" spans="1:8" ht="15.75" x14ac:dyDescent="0.2">
      <c r="A336" s="53"/>
      <c r="B336" s="99">
        <v>363</v>
      </c>
      <c r="C336" s="194" t="s">
        <v>70</v>
      </c>
      <c r="D336" s="87">
        <v>0</v>
      </c>
      <c r="E336" s="162">
        <v>0</v>
      </c>
      <c r="F336" s="89">
        <v>0</v>
      </c>
      <c r="G336" s="68">
        <v>0</v>
      </c>
    </row>
    <row r="337" spans="1:8" ht="15.75" x14ac:dyDescent="0.2">
      <c r="A337" s="53"/>
      <c r="B337" s="81">
        <v>32</v>
      </c>
      <c r="C337" s="82" t="s">
        <v>115</v>
      </c>
      <c r="D337" s="83">
        <f>SUM(D338:D338)</f>
        <v>0</v>
      </c>
      <c r="E337" s="193">
        <f>SUM(E338:E338)</f>
        <v>0</v>
      </c>
      <c r="F337" s="83">
        <f>SUM(F338:F338)</f>
        <v>0</v>
      </c>
      <c r="G337" s="68">
        <v>0</v>
      </c>
    </row>
    <row r="338" spans="1:8" ht="15.75" x14ac:dyDescent="0.2">
      <c r="A338" s="53"/>
      <c r="B338" s="85">
        <v>329</v>
      </c>
      <c r="C338" s="86" t="s">
        <v>116</v>
      </c>
      <c r="D338" s="87">
        <v>0</v>
      </c>
      <c r="E338" s="162">
        <v>0</v>
      </c>
      <c r="F338" s="89">
        <v>0</v>
      </c>
      <c r="G338" s="68">
        <v>0</v>
      </c>
    </row>
    <row r="339" spans="1:8" ht="13.5" customHeight="1" x14ac:dyDescent="0.2">
      <c r="A339" s="421" t="s">
        <v>30</v>
      </c>
      <c r="B339" s="422"/>
      <c r="C339" s="423"/>
      <c r="D339" s="195">
        <f>D340</f>
        <v>0</v>
      </c>
      <c r="E339" s="196">
        <f>SUM(E340,)</f>
        <v>369000</v>
      </c>
      <c r="F339" s="197">
        <f>SUM(F340)</f>
        <v>2970</v>
      </c>
      <c r="G339" s="68">
        <f t="shared" si="28"/>
        <v>0.80487804878048785</v>
      </c>
    </row>
    <row r="340" spans="1:8" ht="21.95" customHeight="1" x14ac:dyDescent="0.2">
      <c r="A340" s="429" t="s">
        <v>190</v>
      </c>
      <c r="B340" s="430"/>
      <c r="C340" s="431"/>
      <c r="D340" s="72">
        <f>SUM(D341,D351,D361,D370)</f>
        <v>0</v>
      </c>
      <c r="E340" s="72">
        <f>SUM(E341,E351,E361,E370)</f>
        <v>369000</v>
      </c>
      <c r="F340" s="72">
        <f>SUM(F341,F351,F361,F370)</f>
        <v>2970</v>
      </c>
      <c r="G340" s="68">
        <f t="shared" si="28"/>
        <v>0.80487804878048785</v>
      </c>
      <c r="H340" s="2"/>
    </row>
    <row r="341" spans="1:8" ht="15.75" customHeight="1" x14ac:dyDescent="0.2">
      <c r="A341" s="390" t="s">
        <v>191</v>
      </c>
      <c r="B341" s="391"/>
      <c r="C341" s="392"/>
      <c r="D341" s="168">
        <f>D342</f>
        <v>0</v>
      </c>
      <c r="E341" s="169">
        <f>E342</f>
        <v>325000</v>
      </c>
      <c r="F341" s="168">
        <f>F342</f>
        <v>0</v>
      </c>
      <c r="G341" s="68">
        <f t="shared" si="28"/>
        <v>0</v>
      </c>
      <c r="H341" s="2"/>
    </row>
    <row r="342" spans="1:8" ht="15.75" x14ac:dyDescent="0.2">
      <c r="A342" s="393" t="s">
        <v>152</v>
      </c>
      <c r="B342" s="394"/>
      <c r="C342" s="395"/>
      <c r="D342" s="75">
        <f>D348</f>
        <v>0</v>
      </c>
      <c r="E342" s="76">
        <f>E350</f>
        <v>325000</v>
      </c>
      <c r="F342" s="75">
        <f>F348</f>
        <v>0</v>
      </c>
      <c r="G342" s="68">
        <f t="shared" si="28"/>
        <v>0</v>
      </c>
      <c r="H342" s="2"/>
    </row>
    <row r="343" spans="1:8" ht="15.75" x14ac:dyDescent="0.2">
      <c r="A343" s="398" t="s">
        <v>192</v>
      </c>
      <c r="B343" s="399"/>
      <c r="C343" s="400"/>
      <c r="D343" s="77">
        <v>0</v>
      </c>
      <c r="E343" s="78">
        <v>74850</v>
      </c>
      <c r="F343" s="77">
        <f>F348</f>
        <v>0</v>
      </c>
      <c r="G343" s="68">
        <f t="shared" si="28"/>
        <v>0</v>
      </c>
      <c r="H343" s="2"/>
    </row>
    <row r="344" spans="1:8" ht="15.75" x14ac:dyDescent="0.2">
      <c r="A344" s="396" t="s">
        <v>193</v>
      </c>
      <c r="B344" s="358"/>
      <c r="C344" s="397"/>
      <c r="D344" s="77">
        <v>0</v>
      </c>
      <c r="E344" s="78">
        <v>5000</v>
      </c>
      <c r="F344" s="77">
        <v>0</v>
      </c>
      <c r="G344" s="68">
        <f t="shared" si="28"/>
        <v>0</v>
      </c>
      <c r="H344" s="2"/>
    </row>
    <row r="345" spans="1:8" ht="15.75" x14ac:dyDescent="0.2">
      <c r="A345" s="348" t="s">
        <v>65</v>
      </c>
      <c r="B345" s="349"/>
      <c r="C345" s="350"/>
      <c r="D345" s="77">
        <v>0</v>
      </c>
      <c r="E345" s="78">
        <v>150</v>
      </c>
      <c r="F345" s="77">
        <v>0</v>
      </c>
      <c r="G345" s="68">
        <f t="shared" si="28"/>
        <v>0</v>
      </c>
      <c r="H345" s="2"/>
    </row>
    <row r="346" spans="1:8" ht="15.75" x14ac:dyDescent="0.2">
      <c r="A346" s="418" t="s">
        <v>64</v>
      </c>
      <c r="B346" s="419"/>
      <c r="C346" s="420"/>
      <c r="D346" s="77">
        <v>0</v>
      </c>
      <c r="E346" s="78">
        <v>0</v>
      </c>
      <c r="F346" s="77">
        <v>0</v>
      </c>
      <c r="G346" s="68">
        <v>0</v>
      </c>
      <c r="H346" s="2"/>
    </row>
    <row r="347" spans="1:8" ht="15.75" x14ac:dyDescent="0.2">
      <c r="A347" s="396" t="s">
        <v>194</v>
      </c>
      <c r="B347" s="358"/>
      <c r="C347" s="397"/>
      <c r="D347" s="77">
        <v>0</v>
      </c>
      <c r="E347" s="78">
        <v>245000</v>
      </c>
      <c r="F347" s="77">
        <v>0</v>
      </c>
      <c r="G347" s="68">
        <f t="shared" si="28"/>
        <v>0</v>
      </c>
      <c r="H347" s="2"/>
    </row>
    <row r="348" spans="1:8" ht="15.75" x14ac:dyDescent="0.2">
      <c r="A348" s="53"/>
      <c r="B348" s="79">
        <v>3</v>
      </c>
      <c r="C348" s="80" t="s">
        <v>114</v>
      </c>
      <c r="D348" s="98">
        <f>D349</f>
        <v>0</v>
      </c>
      <c r="E348" s="97">
        <f>E349</f>
        <v>325000</v>
      </c>
      <c r="F348" s="98">
        <f>F349</f>
        <v>0</v>
      </c>
      <c r="G348" s="68">
        <f t="shared" si="28"/>
        <v>0</v>
      </c>
      <c r="H348" s="2"/>
    </row>
    <row r="349" spans="1:8" ht="15.75" x14ac:dyDescent="0.2">
      <c r="A349" s="53"/>
      <c r="B349" s="81">
        <v>32</v>
      </c>
      <c r="C349" s="82" t="s">
        <v>115</v>
      </c>
      <c r="D349" s="83">
        <f>SUM(D350:D350)</f>
        <v>0</v>
      </c>
      <c r="E349" s="84">
        <f>SUM(E350:E350)</f>
        <v>325000</v>
      </c>
      <c r="F349" s="83">
        <f>SUM(F350:F350)</f>
        <v>0</v>
      </c>
      <c r="G349" s="68">
        <f t="shared" si="28"/>
        <v>0</v>
      </c>
      <c r="H349" s="2"/>
    </row>
    <row r="350" spans="1:8" ht="15.75" x14ac:dyDescent="0.2">
      <c r="A350" s="53"/>
      <c r="B350" s="85">
        <v>323</v>
      </c>
      <c r="C350" s="86" t="s">
        <v>195</v>
      </c>
      <c r="D350" s="87">
        <v>0</v>
      </c>
      <c r="E350" s="88">
        <v>325000</v>
      </c>
      <c r="F350" s="89">
        <v>0</v>
      </c>
      <c r="G350" s="68">
        <f t="shared" si="28"/>
        <v>0</v>
      </c>
      <c r="H350" s="2"/>
    </row>
    <row r="351" spans="1:8" ht="32.25" customHeight="1" x14ac:dyDescent="0.2">
      <c r="A351" s="426" t="s">
        <v>196</v>
      </c>
      <c r="B351" s="379"/>
      <c r="C351" s="380"/>
      <c r="D351" s="73">
        <f t="shared" ref="D351" si="30">D352</f>
        <v>0</v>
      </c>
      <c r="E351" s="74">
        <f>E352</f>
        <v>4000</v>
      </c>
      <c r="F351" s="73">
        <f>F356</f>
        <v>220</v>
      </c>
      <c r="G351" s="68">
        <f t="shared" si="28"/>
        <v>5.5</v>
      </c>
      <c r="H351" s="2"/>
    </row>
    <row r="352" spans="1:8" ht="15.75" x14ac:dyDescent="0.2">
      <c r="A352" s="393" t="s">
        <v>152</v>
      </c>
      <c r="B352" s="394"/>
      <c r="C352" s="395"/>
      <c r="D352" s="75">
        <f>D356</f>
        <v>0</v>
      </c>
      <c r="E352" s="76">
        <f>E356</f>
        <v>4000</v>
      </c>
      <c r="F352" s="75">
        <f>F356</f>
        <v>220</v>
      </c>
      <c r="G352" s="68">
        <f t="shared" si="28"/>
        <v>5.5</v>
      </c>
      <c r="H352" s="2"/>
    </row>
    <row r="353" spans="1:9" ht="15.75" x14ac:dyDescent="0.2">
      <c r="A353" s="398" t="s">
        <v>197</v>
      </c>
      <c r="B353" s="399"/>
      <c r="C353" s="400"/>
      <c r="D353" s="77">
        <v>0</v>
      </c>
      <c r="E353" s="78">
        <v>1000</v>
      </c>
      <c r="F353" s="77">
        <f>F356</f>
        <v>220</v>
      </c>
      <c r="G353" s="68">
        <f t="shared" si="28"/>
        <v>22</v>
      </c>
      <c r="H353" s="2"/>
    </row>
    <row r="354" spans="1:9" ht="15.75" x14ac:dyDescent="0.2">
      <c r="A354" s="418" t="s">
        <v>64</v>
      </c>
      <c r="B354" s="419"/>
      <c r="C354" s="420"/>
      <c r="D354" s="77">
        <v>0</v>
      </c>
      <c r="E354" s="78">
        <v>0</v>
      </c>
      <c r="F354" s="77">
        <v>0</v>
      </c>
      <c r="G354" s="68">
        <v>0</v>
      </c>
      <c r="H354" s="2"/>
    </row>
    <row r="355" spans="1:9" ht="15.75" x14ac:dyDescent="0.2">
      <c r="A355" s="396" t="s">
        <v>194</v>
      </c>
      <c r="B355" s="358"/>
      <c r="C355" s="397"/>
      <c r="D355" s="77">
        <v>0</v>
      </c>
      <c r="E355" s="78">
        <v>3000</v>
      </c>
      <c r="F355" s="77">
        <v>0</v>
      </c>
      <c r="G355" s="68">
        <f t="shared" si="28"/>
        <v>0</v>
      </c>
      <c r="H355" s="2"/>
    </row>
    <row r="356" spans="1:9" ht="15.75" x14ac:dyDescent="0.2">
      <c r="A356" s="53"/>
      <c r="B356" s="79">
        <v>3</v>
      </c>
      <c r="C356" s="80" t="s">
        <v>114</v>
      </c>
      <c r="D356" s="98">
        <f>SUM(D357,D359)</f>
        <v>0</v>
      </c>
      <c r="E356" s="97">
        <f>SUM(E357,E359)</f>
        <v>4000</v>
      </c>
      <c r="F356" s="98">
        <f>SUM(F357,F359)</f>
        <v>220</v>
      </c>
      <c r="G356" s="68">
        <f t="shared" si="28"/>
        <v>5.5</v>
      </c>
      <c r="H356" s="2"/>
    </row>
    <row r="357" spans="1:9" ht="15.75" x14ac:dyDescent="0.2">
      <c r="A357" s="53"/>
      <c r="B357" s="81">
        <v>35</v>
      </c>
      <c r="C357" s="82" t="s">
        <v>115</v>
      </c>
      <c r="D357" s="83">
        <f>SUM(D358:D358)</f>
        <v>0</v>
      </c>
      <c r="E357" s="84">
        <f>SUM(E358:E358)</f>
        <v>4000</v>
      </c>
      <c r="F357" s="83">
        <f>SUM(F358:F358)</f>
        <v>220</v>
      </c>
      <c r="G357" s="68">
        <f t="shared" si="28"/>
        <v>5.5</v>
      </c>
      <c r="H357" s="2"/>
    </row>
    <row r="358" spans="1:9" ht="15.75" x14ac:dyDescent="0.2">
      <c r="A358" s="53"/>
      <c r="B358" s="117">
        <v>352</v>
      </c>
      <c r="C358" s="118" t="s">
        <v>198</v>
      </c>
      <c r="D358" s="87">
        <v>0</v>
      </c>
      <c r="E358" s="88">
        <v>4000</v>
      </c>
      <c r="F358" s="89">
        <v>220</v>
      </c>
      <c r="G358" s="68">
        <f t="shared" si="28"/>
        <v>5.5</v>
      </c>
      <c r="H358" s="2"/>
      <c r="I358" s="17"/>
    </row>
    <row r="359" spans="1:9" ht="15.75" x14ac:dyDescent="0.2">
      <c r="A359" s="53"/>
      <c r="B359" s="81">
        <v>38</v>
      </c>
      <c r="C359" s="82" t="s">
        <v>118</v>
      </c>
      <c r="D359" s="83">
        <f>SUM(D360:D360)</f>
        <v>0</v>
      </c>
      <c r="E359" s="84">
        <f>SUM(E360:E360)</f>
        <v>0</v>
      </c>
      <c r="F359" s="83">
        <f>SUM(F360:F360)</f>
        <v>0</v>
      </c>
      <c r="G359" s="68">
        <v>0</v>
      </c>
      <c r="H359" s="2"/>
    </row>
    <row r="360" spans="1:9" ht="15.75" x14ac:dyDescent="0.2">
      <c r="A360" s="53"/>
      <c r="B360" s="85">
        <v>383</v>
      </c>
      <c r="C360" s="86" t="s">
        <v>199</v>
      </c>
      <c r="D360" s="188">
        <v>0</v>
      </c>
      <c r="E360" s="198">
        <v>0</v>
      </c>
      <c r="F360" s="159">
        <v>0</v>
      </c>
      <c r="G360" s="68">
        <v>0</v>
      </c>
      <c r="H360" s="2"/>
    </row>
    <row r="361" spans="1:9" ht="18" customHeight="1" x14ac:dyDescent="0.2">
      <c r="A361" s="390" t="s">
        <v>200</v>
      </c>
      <c r="B361" s="391"/>
      <c r="C361" s="392"/>
      <c r="D361" s="168">
        <f>D362</f>
        <v>0</v>
      </c>
      <c r="E361" s="169">
        <f>E362</f>
        <v>20000</v>
      </c>
      <c r="F361" s="168">
        <f>F367</f>
        <v>2750</v>
      </c>
      <c r="G361" s="68">
        <f t="shared" si="28"/>
        <v>13.750000000000002</v>
      </c>
      <c r="H361" s="2"/>
    </row>
    <row r="362" spans="1:9" ht="15.75" x14ac:dyDescent="0.2">
      <c r="A362" s="381" t="s">
        <v>140</v>
      </c>
      <c r="B362" s="382"/>
      <c r="C362" s="383"/>
      <c r="D362" s="75">
        <f>D367</f>
        <v>0</v>
      </c>
      <c r="E362" s="76">
        <f>E367</f>
        <v>20000</v>
      </c>
      <c r="F362" s="75">
        <f>F367</f>
        <v>2750</v>
      </c>
      <c r="G362" s="68">
        <f t="shared" si="28"/>
        <v>13.750000000000002</v>
      </c>
      <c r="H362" s="2"/>
    </row>
    <row r="363" spans="1:9" ht="15.75" x14ac:dyDescent="0.2">
      <c r="A363" s="387" t="s">
        <v>201</v>
      </c>
      <c r="B363" s="388"/>
      <c r="C363" s="389"/>
      <c r="D363" s="115">
        <v>0</v>
      </c>
      <c r="E363" s="78">
        <v>0</v>
      </c>
      <c r="F363" s="77">
        <v>0</v>
      </c>
      <c r="G363" s="68">
        <v>0</v>
      </c>
      <c r="H363" s="2"/>
    </row>
    <row r="364" spans="1:9" ht="15.75" x14ac:dyDescent="0.2">
      <c r="A364" s="418" t="s">
        <v>64</v>
      </c>
      <c r="B364" s="419"/>
      <c r="C364" s="420"/>
      <c r="D364" s="115">
        <v>0</v>
      </c>
      <c r="E364" s="78">
        <v>0</v>
      </c>
      <c r="F364" s="77">
        <v>0</v>
      </c>
      <c r="G364" s="68">
        <v>0</v>
      </c>
      <c r="H364" s="2"/>
    </row>
    <row r="365" spans="1:9" ht="15.75" x14ac:dyDescent="0.2">
      <c r="A365" s="396" t="s">
        <v>194</v>
      </c>
      <c r="B365" s="358"/>
      <c r="C365" s="397"/>
      <c r="D365" s="115">
        <v>0</v>
      </c>
      <c r="E365" s="78">
        <v>20000</v>
      </c>
      <c r="F365" s="77">
        <v>2750</v>
      </c>
      <c r="G365" s="68">
        <f t="shared" si="28"/>
        <v>13.750000000000002</v>
      </c>
      <c r="H365" s="2"/>
    </row>
    <row r="366" spans="1:9" ht="15.75" x14ac:dyDescent="0.2">
      <c r="A366" s="396" t="s">
        <v>193</v>
      </c>
      <c r="B366" s="358"/>
      <c r="C366" s="397"/>
      <c r="D366" s="115">
        <v>0</v>
      </c>
      <c r="E366" s="78">
        <v>0</v>
      </c>
      <c r="F366" s="77">
        <v>0</v>
      </c>
      <c r="G366" s="68">
        <v>0</v>
      </c>
      <c r="H366" s="2"/>
    </row>
    <row r="367" spans="1:9" ht="15.75" x14ac:dyDescent="0.2">
      <c r="A367" s="53"/>
      <c r="B367" s="79">
        <v>3</v>
      </c>
      <c r="C367" s="80" t="s">
        <v>114</v>
      </c>
      <c r="D367" s="98">
        <f>D368</f>
        <v>0</v>
      </c>
      <c r="E367" s="97">
        <f>E368</f>
        <v>20000</v>
      </c>
      <c r="F367" s="98">
        <f>F368</f>
        <v>2750</v>
      </c>
      <c r="G367" s="68">
        <f t="shared" si="28"/>
        <v>13.750000000000002</v>
      </c>
      <c r="H367" s="2"/>
    </row>
    <row r="368" spans="1:9" ht="15.75" x14ac:dyDescent="0.2">
      <c r="A368" s="53"/>
      <c r="B368" s="81">
        <v>32</v>
      </c>
      <c r="C368" s="82" t="s">
        <v>115</v>
      </c>
      <c r="D368" s="83">
        <f>SUM(D369:D369)</f>
        <v>0</v>
      </c>
      <c r="E368" s="84">
        <f>SUM(E369:E369)</f>
        <v>20000</v>
      </c>
      <c r="F368" s="83">
        <f>SUM(F369:F369)</f>
        <v>2750</v>
      </c>
      <c r="G368" s="68">
        <f t="shared" si="28"/>
        <v>13.750000000000002</v>
      </c>
      <c r="H368" s="2"/>
    </row>
    <row r="369" spans="1:12" ht="15.75" x14ac:dyDescent="0.2">
      <c r="A369" s="53"/>
      <c r="B369" s="85">
        <v>323</v>
      </c>
      <c r="C369" s="86" t="s">
        <v>202</v>
      </c>
      <c r="D369" s="87">
        <v>0</v>
      </c>
      <c r="E369" s="88">
        <v>20000</v>
      </c>
      <c r="F369" s="89">
        <v>2750</v>
      </c>
      <c r="G369" s="68">
        <f t="shared" si="28"/>
        <v>13.750000000000002</v>
      </c>
      <c r="H369" s="2"/>
    </row>
    <row r="370" spans="1:12" ht="33.75" customHeight="1" x14ac:dyDescent="0.2">
      <c r="A370" s="406" t="s">
        <v>57</v>
      </c>
      <c r="B370" s="407"/>
      <c r="C370" s="408"/>
      <c r="D370" s="169">
        <f>D371</f>
        <v>0</v>
      </c>
      <c r="E370" s="169">
        <f>E371</f>
        <v>20000</v>
      </c>
      <c r="F370" s="169">
        <f>F371</f>
        <v>0</v>
      </c>
      <c r="G370" s="68">
        <f t="shared" si="28"/>
        <v>0</v>
      </c>
      <c r="H370" s="2"/>
    </row>
    <row r="371" spans="1:12" ht="15.75" x14ac:dyDescent="0.2">
      <c r="A371" s="381" t="s">
        <v>140</v>
      </c>
      <c r="B371" s="382"/>
      <c r="C371" s="383"/>
      <c r="D371" s="75">
        <f>D375</f>
        <v>0</v>
      </c>
      <c r="E371" s="76">
        <f>E375</f>
        <v>20000</v>
      </c>
      <c r="F371" s="75">
        <f>F372</f>
        <v>0</v>
      </c>
      <c r="G371" s="68">
        <f t="shared" si="28"/>
        <v>0</v>
      </c>
      <c r="H371" s="2"/>
    </row>
    <row r="372" spans="1:12" ht="15.75" x14ac:dyDescent="0.2">
      <c r="A372" s="387" t="s">
        <v>201</v>
      </c>
      <c r="B372" s="388"/>
      <c r="C372" s="389"/>
      <c r="D372" s="77">
        <v>0</v>
      </c>
      <c r="E372" s="78">
        <v>0</v>
      </c>
      <c r="F372" s="77">
        <f>F375</f>
        <v>0</v>
      </c>
      <c r="G372" s="68">
        <v>0</v>
      </c>
      <c r="H372" s="2"/>
    </row>
    <row r="373" spans="1:12" ht="15.75" x14ac:dyDescent="0.2">
      <c r="A373" s="418" t="s">
        <v>64</v>
      </c>
      <c r="B373" s="419"/>
      <c r="C373" s="420"/>
      <c r="D373" s="77">
        <v>0</v>
      </c>
      <c r="E373" s="78">
        <v>0</v>
      </c>
      <c r="F373" s="77">
        <v>0</v>
      </c>
      <c r="G373" s="68">
        <v>0</v>
      </c>
      <c r="H373" s="2"/>
    </row>
    <row r="374" spans="1:12" ht="15.75" x14ac:dyDescent="0.2">
      <c r="A374" s="396" t="s">
        <v>194</v>
      </c>
      <c r="B374" s="358"/>
      <c r="C374" s="397"/>
      <c r="D374" s="77">
        <v>0</v>
      </c>
      <c r="E374" s="78">
        <v>20000</v>
      </c>
      <c r="F374" s="77">
        <v>0</v>
      </c>
      <c r="G374" s="68">
        <f t="shared" si="28"/>
        <v>0</v>
      </c>
      <c r="H374" s="2"/>
    </row>
    <row r="375" spans="1:12" ht="15.75" x14ac:dyDescent="0.2">
      <c r="A375" s="53"/>
      <c r="B375" s="79">
        <v>3</v>
      </c>
      <c r="C375" s="80" t="s">
        <v>114</v>
      </c>
      <c r="D375" s="98">
        <f>D376</f>
        <v>0</v>
      </c>
      <c r="E375" s="97">
        <f>E376</f>
        <v>20000</v>
      </c>
      <c r="F375" s="98">
        <f>F376</f>
        <v>0</v>
      </c>
      <c r="G375" s="68">
        <f t="shared" si="28"/>
        <v>0</v>
      </c>
      <c r="H375" s="2"/>
    </row>
    <row r="376" spans="1:12" ht="15.75" x14ac:dyDescent="0.2">
      <c r="A376" s="53"/>
      <c r="B376" s="81">
        <v>32</v>
      </c>
      <c r="C376" s="82" t="s">
        <v>115</v>
      </c>
      <c r="D376" s="83">
        <f>SUM(D377:D377)</f>
        <v>0</v>
      </c>
      <c r="E376" s="84">
        <f>SUM(E377:E377)</f>
        <v>20000</v>
      </c>
      <c r="F376" s="83">
        <f>SUM(F377:F377)</f>
        <v>0</v>
      </c>
      <c r="G376" s="68">
        <f t="shared" si="28"/>
        <v>0</v>
      </c>
      <c r="H376" s="2"/>
    </row>
    <row r="377" spans="1:12" ht="15.75" x14ac:dyDescent="0.2">
      <c r="A377" s="53"/>
      <c r="B377" s="85">
        <v>323</v>
      </c>
      <c r="C377" s="86" t="s">
        <v>195</v>
      </c>
      <c r="D377" s="89">
        <v>0</v>
      </c>
      <c r="E377" s="88">
        <v>20000</v>
      </c>
      <c r="F377" s="89">
        <v>0</v>
      </c>
      <c r="G377" s="68">
        <f t="shared" si="28"/>
        <v>0</v>
      </c>
      <c r="H377" s="2"/>
    </row>
    <row r="378" spans="1:12" s="12" customFormat="1" ht="16.5" customHeight="1" x14ac:dyDescent="0.2">
      <c r="A378" s="514" t="s">
        <v>31</v>
      </c>
      <c r="B378" s="515"/>
      <c r="C378" s="516"/>
      <c r="D378" s="121">
        <f>SUM(D379,D414,D444)</f>
        <v>32589.879999999997</v>
      </c>
      <c r="E378" s="121">
        <f>SUM(E379,E414,E444)</f>
        <v>89000</v>
      </c>
      <c r="F378" s="121">
        <f>SUM(F379,F414,F444)</f>
        <v>32933.509999999995</v>
      </c>
      <c r="G378" s="68">
        <f t="shared" si="28"/>
        <v>37.003943820224713</v>
      </c>
      <c r="I378" s="13"/>
      <c r="L378" s="51"/>
    </row>
    <row r="379" spans="1:12" ht="21" customHeight="1" x14ac:dyDescent="0.2">
      <c r="A379" s="403" t="s">
        <v>203</v>
      </c>
      <c r="B379" s="404"/>
      <c r="C379" s="405"/>
      <c r="D379" s="72">
        <f>SUM(D380,D386,D397)</f>
        <v>29031.14</v>
      </c>
      <c r="E379" s="72">
        <f>SUM(E380,E386,E397)</f>
        <v>67500</v>
      </c>
      <c r="F379" s="72">
        <f>SUM(F380,F386,F397)</f>
        <v>27559.449999999997</v>
      </c>
      <c r="G379" s="68">
        <f t="shared" si="28"/>
        <v>40.828814814814812</v>
      </c>
    </row>
    <row r="380" spans="1:12" ht="32.25" customHeight="1" x14ac:dyDescent="0.2">
      <c r="A380" s="384" t="s">
        <v>204</v>
      </c>
      <c r="B380" s="385"/>
      <c r="C380" s="386"/>
      <c r="D380" s="169">
        <f t="shared" ref="D380:F383" si="31">D381</f>
        <v>0</v>
      </c>
      <c r="E380" s="169">
        <f t="shared" si="31"/>
        <v>2500</v>
      </c>
      <c r="F380" s="169">
        <f t="shared" si="31"/>
        <v>0</v>
      </c>
      <c r="G380" s="68">
        <f t="shared" si="28"/>
        <v>0</v>
      </c>
    </row>
    <row r="381" spans="1:12" ht="15.75" x14ac:dyDescent="0.2">
      <c r="A381" s="381" t="s">
        <v>205</v>
      </c>
      <c r="B381" s="382"/>
      <c r="C381" s="383"/>
      <c r="D381" s="75">
        <f t="shared" si="31"/>
        <v>0</v>
      </c>
      <c r="E381" s="76">
        <f t="shared" si="31"/>
        <v>2500</v>
      </c>
      <c r="F381" s="75">
        <f t="shared" si="31"/>
        <v>0</v>
      </c>
      <c r="G381" s="68">
        <f t="shared" si="28"/>
        <v>0</v>
      </c>
    </row>
    <row r="382" spans="1:12" ht="15.75" x14ac:dyDescent="0.2">
      <c r="A382" s="387" t="s">
        <v>187</v>
      </c>
      <c r="B382" s="388"/>
      <c r="C382" s="389"/>
      <c r="D382" s="77">
        <f t="shared" si="31"/>
        <v>0</v>
      </c>
      <c r="E382" s="78">
        <f t="shared" si="31"/>
        <v>2500</v>
      </c>
      <c r="F382" s="77">
        <f t="shared" si="31"/>
        <v>0</v>
      </c>
      <c r="G382" s="68">
        <f t="shared" si="28"/>
        <v>0</v>
      </c>
    </row>
    <row r="383" spans="1:12" ht="15.75" x14ac:dyDescent="0.2">
      <c r="A383" s="53"/>
      <c r="B383" s="79">
        <v>3</v>
      </c>
      <c r="C383" s="80" t="s">
        <v>114</v>
      </c>
      <c r="D383" s="98">
        <f t="shared" si="31"/>
        <v>0</v>
      </c>
      <c r="E383" s="97">
        <f t="shared" si="31"/>
        <v>2500</v>
      </c>
      <c r="F383" s="98">
        <f t="shared" si="31"/>
        <v>0</v>
      </c>
      <c r="G383" s="68">
        <f t="shared" ref="G383:G446" si="32">F383/E383*100</f>
        <v>0</v>
      </c>
    </row>
    <row r="384" spans="1:12" ht="15.75" x14ac:dyDescent="0.2">
      <c r="A384" s="53"/>
      <c r="B384" s="81">
        <v>36</v>
      </c>
      <c r="C384" s="82" t="s">
        <v>143</v>
      </c>
      <c r="D384" s="83">
        <f>SUM(D385:D385)</f>
        <v>0</v>
      </c>
      <c r="E384" s="84">
        <f>SUM(E385:E385)</f>
        <v>2500</v>
      </c>
      <c r="F384" s="83">
        <f>SUM(F385:F385)</f>
        <v>0</v>
      </c>
      <c r="G384" s="68">
        <f t="shared" si="32"/>
        <v>0</v>
      </c>
    </row>
    <row r="385" spans="1:7" ht="15.75" x14ac:dyDescent="0.2">
      <c r="A385" s="53"/>
      <c r="B385" s="85">
        <v>363</v>
      </c>
      <c r="C385" s="86" t="s">
        <v>144</v>
      </c>
      <c r="D385" s="87">
        <v>0</v>
      </c>
      <c r="E385" s="88">
        <v>2500</v>
      </c>
      <c r="F385" s="89">
        <v>0</v>
      </c>
      <c r="G385" s="68">
        <f t="shared" si="32"/>
        <v>0</v>
      </c>
    </row>
    <row r="386" spans="1:7" ht="14.25" customHeight="1" x14ac:dyDescent="0.2">
      <c r="A386" s="486" t="s">
        <v>20</v>
      </c>
      <c r="B386" s="487"/>
      <c r="C386" s="488"/>
      <c r="D386" s="168">
        <f>D387</f>
        <v>21708.78</v>
      </c>
      <c r="E386" s="169">
        <f>E387</f>
        <v>55000</v>
      </c>
      <c r="F386" s="168">
        <f>F387</f>
        <v>27559.449999999997</v>
      </c>
      <c r="G386" s="68">
        <f t="shared" si="32"/>
        <v>50.108090909090905</v>
      </c>
    </row>
    <row r="387" spans="1:7" ht="15.75" x14ac:dyDescent="0.2">
      <c r="A387" s="381" t="s">
        <v>205</v>
      </c>
      <c r="B387" s="382"/>
      <c r="C387" s="383"/>
      <c r="D387" s="75">
        <f>D391</f>
        <v>21708.78</v>
      </c>
      <c r="E387" s="76">
        <f>E391</f>
        <v>55000</v>
      </c>
      <c r="F387" s="75">
        <f>F391</f>
        <v>27559.449999999997</v>
      </c>
      <c r="G387" s="68">
        <f t="shared" si="32"/>
        <v>50.108090909090905</v>
      </c>
    </row>
    <row r="388" spans="1:7" ht="15.75" x14ac:dyDescent="0.2">
      <c r="A388" s="348" t="s">
        <v>54</v>
      </c>
      <c r="B388" s="349"/>
      <c r="C388" s="360"/>
      <c r="D388" s="77">
        <v>0</v>
      </c>
      <c r="E388" s="78">
        <v>0</v>
      </c>
      <c r="F388" s="77">
        <v>0</v>
      </c>
      <c r="G388" s="68"/>
    </row>
    <row r="389" spans="1:7" ht="15.75" x14ac:dyDescent="0.2">
      <c r="A389" s="401" t="s">
        <v>53</v>
      </c>
      <c r="B389" s="401"/>
      <c r="C389" s="402"/>
      <c r="D389" s="77">
        <v>0</v>
      </c>
      <c r="E389" s="78">
        <v>0</v>
      </c>
      <c r="F389" s="77">
        <v>0</v>
      </c>
      <c r="G389" s="68"/>
    </row>
    <row r="390" spans="1:7" ht="15.75" x14ac:dyDescent="0.2">
      <c r="A390" s="398" t="s">
        <v>111</v>
      </c>
      <c r="B390" s="388"/>
      <c r="C390" s="389"/>
      <c r="D390" s="77">
        <v>21708.78</v>
      </c>
      <c r="E390" s="78">
        <v>55000</v>
      </c>
      <c r="F390" s="77">
        <v>27559.45</v>
      </c>
      <c r="G390" s="68">
        <f t="shared" si="32"/>
        <v>50.108090909090905</v>
      </c>
    </row>
    <row r="391" spans="1:7" ht="15.75" x14ac:dyDescent="0.2">
      <c r="A391" s="53"/>
      <c r="B391" s="79">
        <v>3</v>
      </c>
      <c r="C391" s="80" t="s">
        <v>114</v>
      </c>
      <c r="D391" s="98">
        <f>SUM(D392,D395)</f>
        <v>21708.78</v>
      </c>
      <c r="E391" s="98">
        <f>SUM(E392,E395)</f>
        <v>55000</v>
      </c>
      <c r="F391" s="98">
        <f>SUM(F392,F395)</f>
        <v>27559.449999999997</v>
      </c>
      <c r="G391" s="68">
        <f t="shared" si="32"/>
        <v>50.108090909090905</v>
      </c>
    </row>
    <row r="392" spans="1:7" ht="15.75" x14ac:dyDescent="0.2">
      <c r="A392" s="53"/>
      <c r="B392" s="81">
        <v>32</v>
      </c>
      <c r="C392" s="82" t="s">
        <v>115</v>
      </c>
      <c r="D392" s="98">
        <f>SUM(D393,D394)</f>
        <v>4420.8499999999995</v>
      </c>
      <c r="E392" s="98">
        <f>SUM(E393,E394)</f>
        <v>10000</v>
      </c>
      <c r="F392" s="98">
        <f>SUM(F393,F394)</f>
        <v>4780.7199999999993</v>
      </c>
      <c r="G392" s="68">
        <f t="shared" si="32"/>
        <v>47.807199999999995</v>
      </c>
    </row>
    <row r="393" spans="1:7" ht="15.75" x14ac:dyDescent="0.2">
      <c r="A393" s="53"/>
      <c r="B393" s="117">
        <v>322</v>
      </c>
      <c r="C393" s="118" t="s">
        <v>131</v>
      </c>
      <c r="D393" s="199">
        <v>4004.49</v>
      </c>
      <c r="E393" s="199">
        <v>9000</v>
      </c>
      <c r="F393" s="199">
        <v>2708.81</v>
      </c>
      <c r="G393" s="68">
        <f t="shared" si="32"/>
        <v>30.097888888888889</v>
      </c>
    </row>
    <row r="394" spans="1:7" ht="15.75" x14ac:dyDescent="0.2">
      <c r="A394" s="53"/>
      <c r="B394" s="117">
        <v>323</v>
      </c>
      <c r="C394" s="118" t="s">
        <v>195</v>
      </c>
      <c r="D394" s="87">
        <v>416.36</v>
      </c>
      <c r="E394" s="87">
        <v>1000</v>
      </c>
      <c r="F394" s="87">
        <v>2071.91</v>
      </c>
      <c r="G394" s="68">
        <f t="shared" si="32"/>
        <v>207.191</v>
      </c>
    </row>
    <row r="395" spans="1:7" ht="15.75" x14ac:dyDescent="0.2">
      <c r="A395" s="53"/>
      <c r="B395" s="81">
        <v>36</v>
      </c>
      <c r="C395" s="82" t="s">
        <v>143</v>
      </c>
      <c r="D395" s="83">
        <f>SUM(D396:D396)</f>
        <v>17287.93</v>
      </c>
      <c r="E395" s="84">
        <f>SUM(E396:E396)</f>
        <v>45000</v>
      </c>
      <c r="F395" s="83">
        <f>SUM(F396:F396)</f>
        <v>22778.73</v>
      </c>
      <c r="G395" s="68">
        <f t="shared" si="32"/>
        <v>50.619400000000006</v>
      </c>
    </row>
    <row r="396" spans="1:7" ht="15.75" x14ac:dyDescent="0.2">
      <c r="A396" s="53"/>
      <c r="B396" s="85">
        <v>363</v>
      </c>
      <c r="C396" s="86" t="s">
        <v>144</v>
      </c>
      <c r="D396" s="87">
        <v>17287.93</v>
      </c>
      <c r="E396" s="132">
        <v>45000</v>
      </c>
      <c r="F396" s="87">
        <v>22778.73</v>
      </c>
      <c r="G396" s="68">
        <f t="shared" si="32"/>
        <v>50.619400000000006</v>
      </c>
    </row>
    <row r="397" spans="1:7" ht="15.75" customHeight="1" x14ac:dyDescent="0.2">
      <c r="A397" s="390" t="s">
        <v>206</v>
      </c>
      <c r="B397" s="391"/>
      <c r="C397" s="392"/>
      <c r="D397" s="168">
        <f>D398</f>
        <v>7322.36</v>
      </c>
      <c r="E397" s="169">
        <f>E398</f>
        <v>10000</v>
      </c>
      <c r="F397" s="168">
        <f>F398</f>
        <v>0</v>
      </c>
      <c r="G397" s="68">
        <f t="shared" si="32"/>
        <v>0</v>
      </c>
    </row>
    <row r="398" spans="1:7" ht="15.75" x14ac:dyDescent="0.2">
      <c r="A398" s="381" t="s">
        <v>207</v>
      </c>
      <c r="B398" s="382"/>
      <c r="C398" s="383"/>
      <c r="D398" s="75">
        <f>SUM(D404,D407)</f>
        <v>7322.36</v>
      </c>
      <c r="E398" s="76">
        <f>SUM(E404,E407)</f>
        <v>10000</v>
      </c>
      <c r="F398" s="75">
        <f>SUM(F404,F407)</f>
        <v>0</v>
      </c>
      <c r="G398" s="68">
        <f t="shared" si="32"/>
        <v>0</v>
      </c>
    </row>
    <row r="399" spans="1:7" ht="15.75" x14ac:dyDescent="0.2">
      <c r="A399" s="398" t="s">
        <v>155</v>
      </c>
      <c r="B399" s="399"/>
      <c r="C399" s="400"/>
      <c r="D399" s="77">
        <v>0</v>
      </c>
      <c r="E399" s="78">
        <v>0</v>
      </c>
      <c r="F399" s="77">
        <v>0</v>
      </c>
      <c r="G399" s="68">
        <v>0</v>
      </c>
    </row>
    <row r="400" spans="1:7" ht="15.75" x14ac:dyDescent="0.2">
      <c r="A400" s="348" t="s">
        <v>54</v>
      </c>
      <c r="B400" s="349"/>
      <c r="C400" s="350"/>
      <c r="D400" s="115">
        <v>3830</v>
      </c>
      <c r="E400" s="78">
        <v>10000</v>
      </c>
      <c r="F400" s="77">
        <v>0</v>
      </c>
      <c r="G400" s="68">
        <f t="shared" si="32"/>
        <v>0</v>
      </c>
    </row>
    <row r="401" spans="1:9" ht="15.75" x14ac:dyDescent="0.2">
      <c r="A401" s="398" t="s">
        <v>111</v>
      </c>
      <c r="B401" s="388"/>
      <c r="C401" s="389"/>
      <c r="D401" s="156">
        <v>0</v>
      </c>
      <c r="E401" s="78">
        <v>0</v>
      </c>
      <c r="F401" s="77">
        <v>0</v>
      </c>
      <c r="G401" s="68">
        <v>0</v>
      </c>
    </row>
    <row r="402" spans="1:9" ht="15.75" x14ac:dyDescent="0.2">
      <c r="A402" s="418" t="s">
        <v>48</v>
      </c>
      <c r="B402" s="419"/>
      <c r="C402" s="420"/>
      <c r="D402" s="115">
        <v>3492.36</v>
      </c>
      <c r="E402" s="116">
        <v>0</v>
      </c>
      <c r="F402" s="115">
        <v>0</v>
      </c>
      <c r="G402" s="68">
        <v>0</v>
      </c>
    </row>
    <row r="403" spans="1:9" ht="15.75" x14ac:dyDescent="0.2">
      <c r="A403" s="355" t="s">
        <v>112</v>
      </c>
      <c r="B403" s="356"/>
      <c r="C403" s="357"/>
      <c r="D403" s="156">
        <v>0</v>
      </c>
      <c r="E403" s="116">
        <v>0</v>
      </c>
      <c r="F403" s="115">
        <v>0</v>
      </c>
      <c r="G403" s="68">
        <v>0</v>
      </c>
    </row>
    <row r="404" spans="1:9" ht="15.75" x14ac:dyDescent="0.2">
      <c r="A404" s="53"/>
      <c r="B404" s="79">
        <v>3</v>
      </c>
      <c r="C404" s="80" t="s">
        <v>114</v>
      </c>
      <c r="D404" s="200">
        <f t="shared" ref="D404:F405" si="33">D405</f>
        <v>0</v>
      </c>
      <c r="E404" s="201">
        <f t="shared" si="33"/>
        <v>0</v>
      </c>
      <c r="F404" s="202">
        <f t="shared" si="33"/>
        <v>0</v>
      </c>
      <c r="G404" s="68">
        <v>0</v>
      </c>
    </row>
    <row r="405" spans="1:9" ht="15.75" x14ac:dyDescent="0.2">
      <c r="A405" s="53"/>
      <c r="B405" s="81">
        <v>32</v>
      </c>
      <c r="C405" s="82" t="s">
        <v>115</v>
      </c>
      <c r="D405" s="200">
        <f t="shared" si="33"/>
        <v>0</v>
      </c>
      <c r="E405" s="201">
        <f t="shared" si="33"/>
        <v>0</v>
      </c>
      <c r="F405" s="202">
        <f t="shared" si="33"/>
        <v>0</v>
      </c>
      <c r="G405" s="68">
        <v>0</v>
      </c>
    </row>
    <row r="406" spans="1:9" ht="15.75" x14ac:dyDescent="0.2">
      <c r="A406" s="53"/>
      <c r="B406" s="117">
        <v>323</v>
      </c>
      <c r="C406" s="118" t="s">
        <v>195</v>
      </c>
      <c r="D406" s="186">
        <v>0</v>
      </c>
      <c r="E406" s="162">
        <v>0</v>
      </c>
      <c r="F406" s="128">
        <v>0</v>
      </c>
      <c r="G406" s="68">
        <v>0</v>
      </c>
    </row>
    <row r="407" spans="1:9" ht="15.75" x14ac:dyDescent="0.2">
      <c r="A407" s="53"/>
      <c r="B407" s="81">
        <v>4</v>
      </c>
      <c r="C407" s="82" t="s">
        <v>179</v>
      </c>
      <c r="D407" s="98">
        <f>D408</f>
        <v>7322.36</v>
      </c>
      <c r="E407" s="97">
        <f>SUM(E408,E412)</f>
        <v>10000</v>
      </c>
      <c r="F407" s="98">
        <f>F408</f>
        <v>0</v>
      </c>
      <c r="G407" s="68">
        <f t="shared" si="32"/>
        <v>0</v>
      </c>
    </row>
    <row r="408" spans="1:9" ht="15.75" x14ac:dyDescent="0.2">
      <c r="A408" s="53"/>
      <c r="B408" s="81">
        <v>42</v>
      </c>
      <c r="C408" s="82" t="s">
        <v>208</v>
      </c>
      <c r="D408" s="83">
        <f>SUM(D409,D410,D411)</f>
        <v>7322.36</v>
      </c>
      <c r="E408" s="84">
        <f>SUM(E409,E410,E411)</f>
        <v>0</v>
      </c>
      <c r="F408" s="83">
        <f>SUM(F409,F410,F411)</f>
        <v>0</v>
      </c>
      <c r="G408" s="68">
        <v>0</v>
      </c>
    </row>
    <row r="409" spans="1:9" ht="15.75" x14ac:dyDescent="0.2">
      <c r="A409" s="53"/>
      <c r="B409" s="85">
        <v>421</v>
      </c>
      <c r="C409" s="118" t="s">
        <v>160</v>
      </c>
      <c r="D409" s="87">
        <v>7322.36</v>
      </c>
      <c r="E409" s="88">
        <v>0</v>
      </c>
      <c r="F409" s="89">
        <v>0</v>
      </c>
      <c r="G409" s="68">
        <v>0</v>
      </c>
      <c r="I409" s="5"/>
    </row>
    <row r="410" spans="1:9" ht="15.75" x14ac:dyDescent="0.2">
      <c r="A410" s="53"/>
      <c r="B410" s="99">
        <v>422</v>
      </c>
      <c r="C410" s="100" t="s">
        <v>17</v>
      </c>
      <c r="D410" s="87">
        <v>0</v>
      </c>
      <c r="E410" s="88">
        <v>0</v>
      </c>
      <c r="F410" s="89">
        <v>0</v>
      </c>
      <c r="G410" s="68">
        <v>0</v>
      </c>
      <c r="I410" s="5"/>
    </row>
    <row r="411" spans="1:9" ht="15.75" x14ac:dyDescent="0.2">
      <c r="A411" s="53"/>
      <c r="B411" s="203">
        <v>426</v>
      </c>
      <c r="C411" s="204" t="s">
        <v>175</v>
      </c>
      <c r="D411" s="87">
        <v>0</v>
      </c>
      <c r="E411" s="88">
        <v>0</v>
      </c>
      <c r="F411" s="89">
        <v>0</v>
      </c>
      <c r="G411" s="68">
        <v>0</v>
      </c>
      <c r="I411" s="5"/>
    </row>
    <row r="412" spans="1:9" ht="15.75" x14ac:dyDescent="0.2">
      <c r="A412" s="53"/>
      <c r="B412" s="205">
        <v>45</v>
      </c>
      <c r="C412" s="206" t="s">
        <v>23</v>
      </c>
      <c r="D412" s="121">
        <v>0</v>
      </c>
      <c r="E412" s="97">
        <f>E413</f>
        <v>10000</v>
      </c>
      <c r="F412" s="98">
        <v>0</v>
      </c>
      <c r="G412" s="68">
        <v>0</v>
      </c>
      <c r="I412" s="5"/>
    </row>
    <row r="413" spans="1:9" ht="15.75" x14ac:dyDescent="0.2">
      <c r="A413" s="53"/>
      <c r="B413" s="99">
        <v>451</v>
      </c>
      <c r="C413" s="207" t="s">
        <v>24</v>
      </c>
      <c r="D413" s="87">
        <v>0</v>
      </c>
      <c r="E413" s="88">
        <v>10000</v>
      </c>
      <c r="F413" s="89">
        <v>0</v>
      </c>
      <c r="G413" s="68">
        <f t="shared" si="32"/>
        <v>0</v>
      </c>
      <c r="I413" s="5"/>
    </row>
    <row r="414" spans="1:9" ht="30.75" customHeight="1" x14ac:dyDescent="0.2">
      <c r="A414" s="403" t="s">
        <v>209</v>
      </c>
      <c r="B414" s="404"/>
      <c r="C414" s="405"/>
      <c r="D414" s="72">
        <f>SUM(D415,D422,D428,D436)</f>
        <v>2718.74</v>
      </c>
      <c r="E414" s="72">
        <f>SUM(E415,E422,E428,E436)</f>
        <v>15500</v>
      </c>
      <c r="F414" s="72">
        <f>SUM(F415,F422,F428,F436)</f>
        <v>3814.06</v>
      </c>
      <c r="G414" s="68">
        <f t="shared" si="32"/>
        <v>24.606838709677419</v>
      </c>
    </row>
    <row r="415" spans="1:9" ht="32.25" customHeight="1" x14ac:dyDescent="0.2">
      <c r="A415" s="378" t="s">
        <v>210</v>
      </c>
      <c r="B415" s="379"/>
      <c r="C415" s="380"/>
      <c r="D415" s="168">
        <f>D416</f>
        <v>2700.14</v>
      </c>
      <c r="E415" s="169">
        <f>E419</f>
        <v>3500</v>
      </c>
      <c r="F415" s="168">
        <f>F419</f>
        <v>2993.22</v>
      </c>
      <c r="G415" s="68">
        <f t="shared" si="32"/>
        <v>85.520571428571429</v>
      </c>
    </row>
    <row r="416" spans="1:9" ht="15.75" x14ac:dyDescent="0.2">
      <c r="A416" s="381" t="s">
        <v>205</v>
      </c>
      <c r="B416" s="382"/>
      <c r="C416" s="383"/>
      <c r="D416" s="75">
        <f>D419</f>
        <v>2700.14</v>
      </c>
      <c r="E416" s="76">
        <f>E419</f>
        <v>3500</v>
      </c>
      <c r="F416" s="75">
        <f>F419</f>
        <v>2993.22</v>
      </c>
      <c r="G416" s="68">
        <f t="shared" si="32"/>
        <v>85.520571428571429</v>
      </c>
    </row>
    <row r="417" spans="1:7" ht="15.75" x14ac:dyDescent="0.2">
      <c r="A417" s="387" t="s">
        <v>187</v>
      </c>
      <c r="B417" s="388"/>
      <c r="C417" s="389"/>
      <c r="D417" s="77">
        <v>0</v>
      </c>
      <c r="E417" s="78">
        <v>0</v>
      </c>
      <c r="F417" s="77">
        <v>0</v>
      </c>
      <c r="G417" s="68">
        <v>0</v>
      </c>
    </row>
    <row r="418" spans="1:7" ht="15.75" x14ac:dyDescent="0.2">
      <c r="A418" s="348" t="s">
        <v>66</v>
      </c>
      <c r="B418" s="349"/>
      <c r="C418" s="350"/>
      <c r="D418" s="77">
        <v>2700.14</v>
      </c>
      <c r="E418" s="78">
        <v>3500</v>
      </c>
      <c r="F418" s="77">
        <v>2993.22</v>
      </c>
      <c r="G418" s="68">
        <f t="shared" si="32"/>
        <v>85.520571428571429</v>
      </c>
    </row>
    <row r="419" spans="1:7" ht="15.75" x14ac:dyDescent="0.2">
      <c r="A419" s="53"/>
      <c r="B419" s="79">
        <v>3</v>
      </c>
      <c r="C419" s="80" t="s">
        <v>114</v>
      </c>
      <c r="D419" s="98">
        <f>D420</f>
        <v>2700.14</v>
      </c>
      <c r="E419" s="97">
        <f>E420</f>
        <v>3500</v>
      </c>
      <c r="F419" s="98">
        <f>F420</f>
        <v>2993.22</v>
      </c>
      <c r="G419" s="68">
        <f t="shared" si="32"/>
        <v>85.520571428571429</v>
      </c>
    </row>
    <row r="420" spans="1:7" ht="15.75" x14ac:dyDescent="0.2">
      <c r="A420" s="53"/>
      <c r="B420" s="81">
        <v>36</v>
      </c>
      <c r="C420" s="82" t="s">
        <v>143</v>
      </c>
      <c r="D420" s="83">
        <f>SUM(D421:D421)</f>
        <v>2700.14</v>
      </c>
      <c r="E420" s="84">
        <f>SUM(E421:E421)</f>
        <v>3500</v>
      </c>
      <c r="F420" s="83">
        <f>SUM(F421:F421)</f>
        <v>2993.22</v>
      </c>
      <c r="G420" s="68">
        <f t="shared" si="32"/>
        <v>85.520571428571429</v>
      </c>
    </row>
    <row r="421" spans="1:7" ht="15.75" x14ac:dyDescent="0.2">
      <c r="A421" s="53"/>
      <c r="B421" s="85">
        <v>363</v>
      </c>
      <c r="C421" s="86" t="s">
        <v>144</v>
      </c>
      <c r="D421" s="87">
        <v>2700.14</v>
      </c>
      <c r="E421" s="122">
        <v>3500</v>
      </c>
      <c r="F421" s="89">
        <v>2993.22</v>
      </c>
      <c r="G421" s="68">
        <f t="shared" si="32"/>
        <v>85.520571428571429</v>
      </c>
    </row>
    <row r="422" spans="1:7" ht="27" customHeight="1" x14ac:dyDescent="0.2">
      <c r="A422" s="378" t="s">
        <v>211</v>
      </c>
      <c r="B422" s="379"/>
      <c r="C422" s="380"/>
      <c r="D422" s="169">
        <f t="shared" ref="D422:F425" si="34">D423</f>
        <v>0</v>
      </c>
      <c r="E422" s="169">
        <f t="shared" si="34"/>
        <v>4000</v>
      </c>
      <c r="F422" s="169">
        <f t="shared" si="34"/>
        <v>600</v>
      </c>
      <c r="G422" s="68">
        <f t="shared" si="32"/>
        <v>15</v>
      </c>
    </row>
    <row r="423" spans="1:7" ht="15.75" x14ac:dyDescent="0.2">
      <c r="A423" s="381" t="s">
        <v>205</v>
      </c>
      <c r="B423" s="382"/>
      <c r="C423" s="383"/>
      <c r="D423" s="75">
        <f t="shared" si="34"/>
        <v>0</v>
      </c>
      <c r="E423" s="76">
        <f t="shared" si="34"/>
        <v>4000</v>
      </c>
      <c r="F423" s="75">
        <f t="shared" si="34"/>
        <v>600</v>
      </c>
      <c r="G423" s="68">
        <f t="shared" si="32"/>
        <v>15</v>
      </c>
    </row>
    <row r="424" spans="1:7" ht="15.75" x14ac:dyDescent="0.2">
      <c r="A424" s="398" t="s">
        <v>212</v>
      </c>
      <c r="B424" s="489"/>
      <c r="C424" s="490"/>
      <c r="D424" s="77">
        <f t="shared" si="34"/>
        <v>0</v>
      </c>
      <c r="E424" s="78">
        <f t="shared" si="34"/>
        <v>4000</v>
      </c>
      <c r="F424" s="77">
        <f t="shared" si="34"/>
        <v>600</v>
      </c>
      <c r="G424" s="68">
        <f t="shared" si="32"/>
        <v>15</v>
      </c>
    </row>
    <row r="425" spans="1:7" ht="15.75" x14ac:dyDescent="0.2">
      <c r="A425" s="53"/>
      <c r="B425" s="79">
        <v>3</v>
      </c>
      <c r="C425" s="80" t="s">
        <v>114</v>
      </c>
      <c r="D425" s="98">
        <f t="shared" si="34"/>
        <v>0</v>
      </c>
      <c r="E425" s="97">
        <f t="shared" si="34"/>
        <v>4000</v>
      </c>
      <c r="F425" s="98">
        <f t="shared" si="34"/>
        <v>600</v>
      </c>
      <c r="G425" s="68">
        <f t="shared" si="32"/>
        <v>15</v>
      </c>
    </row>
    <row r="426" spans="1:7" ht="15.75" x14ac:dyDescent="0.2">
      <c r="A426" s="53"/>
      <c r="B426" s="81">
        <v>37</v>
      </c>
      <c r="C426" s="82" t="s">
        <v>213</v>
      </c>
      <c r="D426" s="83">
        <f>SUM(D427:D427)</f>
        <v>0</v>
      </c>
      <c r="E426" s="84">
        <f>SUM(E427:E427)</f>
        <v>4000</v>
      </c>
      <c r="F426" s="83">
        <f>SUM(F427:F427)</f>
        <v>600</v>
      </c>
      <c r="G426" s="68">
        <f t="shared" si="32"/>
        <v>15</v>
      </c>
    </row>
    <row r="427" spans="1:7" ht="15.75" x14ac:dyDescent="0.2">
      <c r="A427" s="53"/>
      <c r="B427" s="85">
        <v>372</v>
      </c>
      <c r="C427" s="86" t="s">
        <v>214</v>
      </c>
      <c r="D427" s="104">
        <v>0</v>
      </c>
      <c r="E427" s="105">
        <v>4000</v>
      </c>
      <c r="F427" s="208">
        <v>600</v>
      </c>
      <c r="G427" s="68">
        <f t="shared" si="32"/>
        <v>15</v>
      </c>
    </row>
    <row r="428" spans="1:7" ht="27" customHeight="1" x14ac:dyDescent="0.2">
      <c r="A428" s="378" t="s">
        <v>215</v>
      </c>
      <c r="B428" s="379"/>
      <c r="C428" s="380"/>
      <c r="D428" s="169">
        <f>D429</f>
        <v>18.600000000000001</v>
      </c>
      <c r="E428" s="169">
        <f>E429</f>
        <v>8000</v>
      </c>
      <c r="F428" s="169">
        <f>F429</f>
        <v>220.84</v>
      </c>
      <c r="G428" s="68">
        <f t="shared" si="32"/>
        <v>2.7605</v>
      </c>
    </row>
    <row r="429" spans="1:7" ht="15.75" x14ac:dyDescent="0.2">
      <c r="A429" s="409" t="s">
        <v>205</v>
      </c>
      <c r="B429" s="410"/>
      <c r="C429" s="411"/>
      <c r="D429" s="75">
        <f>D433</f>
        <v>18.600000000000001</v>
      </c>
      <c r="E429" s="76">
        <f>E433</f>
        <v>8000</v>
      </c>
      <c r="F429" s="75">
        <f>F430</f>
        <v>220.84</v>
      </c>
      <c r="G429" s="68">
        <f t="shared" si="32"/>
        <v>2.7605</v>
      </c>
    </row>
    <row r="430" spans="1:7" ht="15.75" x14ac:dyDescent="0.2">
      <c r="A430" s="387" t="s">
        <v>187</v>
      </c>
      <c r="B430" s="388"/>
      <c r="C430" s="389"/>
      <c r="D430" s="77">
        <v>18.600000000000001</v>
      </c>
      <c r="E430" s="78">
        <v>6500</v>
      </c>
      <c r="F430" s="77">
        <f>F433</f>
        <v>220.84</v>
      </c>
      <c r="G430" s="68">
        <f t="shared" si="32"/>
        <v>3.3975384615384616</v>
      </c>
    </row>
    <row r="431" spans="1:7" ht="15.75" x14ac:dyDescent="0.2">
      <c r="A431" s="418" t="s">
        <v>64</v>
      </c>
      <c r="B431" s="419"/>
      <c r="C431" s="420"/>
      <c r="D431" s="77">
        <v>0</v>
      </c>
      <c r="E431" s="78">
        <v>1500</v>
      </c>
      <c r="F431" s="77">
        <v>0</v>
      </c>
      <c r="G431" s="68">
        <f t="shared" si="32"/>
        <v>0</v>
      </c>
    </row>
    <row r="432" spans="1:7" ht="15.75" x14ac:dyDescent="0.2">
      <c r="A432" s="355" t="s">
        <v>216</v>
      </c>
      <c r="B432" s="356"/>
      <c r="C432" s="357"/>
      <c r="D432" s="77">
        <v>0</v>
      </c>
      <c r="E432" s="78">
        <v>0</v>
      </c>
      <c r="F432" s="77">
        <v>0</v>
      </c>
      <c r="G432" s="68">
        <v>0</v>
      </c>
    </row>
    <row r="433" spans="1:9" ht="15.75" x14ac:dyDescent="0.2">
      <c r="A433" s="53"/>
      <c r="B433" s="79">
        <v>3</v>
      </c>
      <c r="C433" s="80" t="s">
        <v>114</v>
      </c>
      <c r="D433" s="98">
        <f>D434</f>
        <v>18.600000000000001</v>
      </c>
      <c r="E433" s="97">
        <f>E434</f>
        <v>8000</v>
      </c>
      <c r="F433" s="98">
        <f>F434</f>
        <v>220.84</v>
      </c>
      <c r="G433" s="68">
        <f t="shared" si="32"/>
        <v>2.7605</v>
      </c>
    </row>
    <row r="434" spans="1:9" ht="15.75" x14ac:dyDescent="0.2">
      <c r="A434" s="53"/>
      <c r="B434" s="81">
        <v>37</v>
      </c>
      <c r="C434" s="82" t="s">
        <v>213</v>
      </c>
      <c r="D434" s="83">
        <f>SUM(D435:D435)</f>
        <v>18.600000000000001</v>
      </c>
      <c r="E434" s="84">
        <f>SUM(E435:E435)</f>
        <v>8000</v>
      </c>
      <c r="F434" s="83">
        <f>SUM(F435:F435)</f>
        <v>220.84</v>
      </c>
      <c r="G434" s="68">
        <f t="shared" si="32"/>
        <v>2.7605</v>
      </c>
    </row>
    <row r="435" spans="1:9" ht="15.75" x14ac:dyDescent="0.2">
      <c r="A435" s="53"/>
      <c r="B435" s="85">
        <v>372</v>
      </c>
      <c r="C435" s="86" t="s">
        <v>217</v>
      </c>
      <c r="D435" s="87">
        <v>18.600000000000001</v>
      </c>
      <c r="E435" s="88">
        <v>8000</v>
      </c>
      <c r="F435" s="89">
        <v>220.84</v>
      </c>
      <c r="G435" s="68">
        <f t="shared" si="32"/>
        <v>2.7605</v>
      </c>
    </row>
    <row r="436" spans="1:9" ht="30" customHeight="1" x14ac:dyDescent="0.2">
      <c r="A436" s="390" t="s">
        <v>218</v>
      </c>
      <c r="B436" s="391"/>
      <c r="C436" s="392"/>
      <c r="D436" s="169">
        <f>D437</f>
        <v>0</v>
      </c>
      <c r="E436" s="169">
        <f>E437</f>
        <v>0</v>
      </c>
      <c r="F436" s="169">
        <f>F437</f>
        <v>0</v>
      </c>
      <c r="G436" s="68"/>
    </row>
    <row r="437" spans="1:9" ht="15.75" x14ac:dyDescent="0.2">
      <c r="A437" s="381" t="s">
        <v>205</v>
      </c>
      <c r="B437" s="382"/>
      <c r="C437" s="383"/>
      <c r="D437" s="75">
        <f>D441</f>
        <v>0</v>
      </c>
      <c r="E437" s="76">
        <f>E441</f>
        <v>0</v>
      </c>
      <c r="F437" s="75">
        <f>SUM(F438,F439)</f>
        <v>0</v>
      </c>
      <c r="G437" s="68"/>
      <c r="I437" s="3"/>
    </row>
    <row r="438" spans="1:9" ht="15.75" x14ac:dyDescent="0.2">
      <c r="A438" s="398" t="s">
        <v>155</v>
      </c>
      <c r="B438" s="399"/>
      <c r="C438" s="400"/>
      <c r="D438" s="115">
        <v>0</v>
      </c>
      <c r="E438" s="78">
        <v>0</v>
      </c>
      <c r="F438" s="77">
        <v>0</v>
      </c>
      <c r="G438" s="68"/>
      <c r="I438" s="18"/>
    </row>
    <row r="439" spans="1:9" ht="15.75" x14ac:dyDescent="0.2">
      <c r="A439" s="348" t="s">
        <v>54</v>
      </c>
      <c r="B439" s="349"/>
      <c r="C439" s="350"/>
      <c r="D439" s="115">
        <v>0</v>
      </c>
      <c r="E439" s="78">
        <v>0</v>
      </c>
      <c r="F439" s="77">
        <v>0</v>
      </c>
      <c r="G439" s="68"/>
    </row>
    <row r="440" spans="1:9" ht="15.75" x14ac:dyDescent="0.2">
      <c r="A440" s="348" t="s">
        <v>48</v>
      </c>
      <c r="B440" s="349"/>
      <c r="C440" s="350"/>
      <c r="D440" s="115">
        <v>0</v>
      </c>
      <c r="E440" s="78">
        <v>0</v>
      </c>
      <c r="F440" s="77">
        <v>0</v>
      </c>
      <c r="G440" s="68"/>
    </row>
    <row r="441" spans="1:9" ht="15.75" x14ac:dyDescent="0.2">
      <c r="A441" s="53"/>
      <c r="B441" s="79">
        <v>4</v>
      </c>
      <c r="C441" s="80" t="s">
        <v>179</v>
      </c>
      <c r="D441" s="98">
        <f>D442</f>
        <v>0</v>
      </c>
      <c r="E441" s="97">
        <f>E442</f>
        <v>0</v>
      </c>
      <c r="F441" s="98">
        <f>F442</f>
        <v>0</v>
      </c>
      <c r="G441" s="68"/>
    </row>
    <row r="442" spans="1:9" ht="15.75" x14ac:dyDescent="0.2">
      <c r="A442" s="53"/>
      <c r="B442" s="81">
        <v>42</v>
      </c>
      <c r="C442" s="82" t="s">
        <v>208</v>
      </c>
      <c r="D442" s="83">
        <f>SUM(D443:D443)</f>
        <v>0</v>
      </c>
      <c r="E442" s="84">
        <f>SUM(E443:E443)</f>
        <v>0</v>
      </c>
      <c r="F442" s="83">
        <f>SUM(F443:F443)</f>
        <v>0</v>
      </c>
      <c r="G442" s="68"/>
    </row>
    <row r="443" spans="1:9" ht="15.75" x14ac:dyDescent="0.2">
      <c r="A443" s="53"/>
      <c r="B443" s="85">
        <v>421</v>
      </c>
      <c r="C443" s="86" t="s">
        <v>160</v>
      </c>
      <c r="D443" s="87">
        <v>0</v>
      </c>
      <c r="E443" s="88">
        <v>0</v>
      </c>
      <c r="F443" s="89">
        <v>0</v>
      </c>
      <c r="G443" s="68"/>
    </row>
    <row r="444" spans="1:9" ht="21.6" customHeight="1" x14ac:dyDescent="0.2">
      <c r="A444" s="429" t="s">
        <v>219</v>
      </c>
      <c r="B444" s="430"/>
      <c r="C444" s="431"/>
      <c r="D444" s="72">
        <f t="shared" ref="D444:F448" si="35">D445</f>
        <v>840</v>
      </c>
      <c r="E444" s="72">
        <f t="shared" si="35"/>
        <v>6000</v>
      </c>
      <c r="F444" s="72">
        <f t="shared" si="35"/>
        <v>1560</v>
      </c>
      <c r="G444" s="68">
        <f t="shared" si="32"/>
        <v>26</v>
      </c>
    </row>
    <row r="445" spans="1:9" ht="15.75" x14ac:dyDescent="0.2">
      <c r="A445" s="390" t="s">
        <v>220</v>
      </c>
      <c r="B445" s="391"/>
      <c r="C445" s="392"/>
      <c r="D445" s="168">
        <f t="shared" si="35"/>
        <v>840</v>
      </c>
      <c r="E445" s="169">
        <f t="shared" si="35"/>
        <v>6000</v>
      </c>
      <c r="F445" s="168">
        <f t="shared" si="35"/>
        <v>1560</v>
      </c>
      <c r="G445" s="68">
        <f t="shared" si="32"/>
        <v>26</v>
      </c>
    </row>
    <row r="446" spans="1:9" ht="15.75" x14ac:dyDescent="0.2">
      <c r="A446" s="381" t="s">
        <v>207</v>
      </c>
      <c r="B446" s="382"/>
      <c r="C446" s="383"/>
      <c r="D446" s="75">
        <f t="shared" si="35"/>
        <v>840</v>
      </c>
      <c r="E446" s="76">
        <f t="shared" si="35"/>
        <v>6000</v>
      </c>
      <c r="F446" s="75">
        <f t="shared" si="35"/>
        <v>1560</v>
      </c>
      <c r="G446" s="68">
        <f t="shared" si="32"/>
        <v>26</v>
      </c>
    </row>
    <row r="447" spans="1:9" ht="15.75" x14ac:dyDescent="0.2">
      <c r="A447" s="387" t="s">
        <v>187</v>
      </c>
      <c r="B447" s="388"/>
      <c r="C447" s="389"/>
      <c r="D447" s="77">
        <f t="shared" si="35"/>
        <v>840</v>
      </c>
      <c r="E447" s="78">
        <f t="shared" si="35"/>
        <v>6000</v>
      </c>
      <c r="F447" s="77">
        <f t="shared" si="35"/>
        <v>1560</v>
      </c>
      <c r="G447" s="68">
        <f t="shared" ref="G447:G511" si="36">F447/E447*100</f>
        <v>26</v>
      </c>
    </row>
    <row r="448" spans="1:9" ht="15.75" x14ac:dyDescent="0.2">
      <c r="A448" s="53"/>
      <c r="B448" s="79">
        <v>3</v>
      </c>
      <c r="C448" s="80" t="s">
        <v>114</v>
      </c>
      <c r="D448" s="98">
        <f t="shared" si="35"/>
        <v>840</v>
      </c>
      <c r="E448" s="97">
        <f t="shared" si="35"/>
        <v>6000</v>
      </c>
      <c r="F448" s="98">
        <f t="shared" si="35"/>
        <v>1560</v>
      </c>
      <c r="G448" s="68">
        <f t="shared" si="36"/>
        <v>26</v>
      </c>
    </row>
    <row r="449" spans="1:12" ht="15.75" x14ac:dyDescent="0.2">
      <c r="A449" s="53"/>
      <c r="B449" s="81">
        <v>37</v>
      </c>
      <c r="C449" s="82" t="s">
        <v>213</v>
      </c>
      <c r="D449" s="83">
        <f>SUM(D450:D450)</f>
        <v>840</v>
      </c>
      <c r="E449" s="84">
        <f>SUM(E450:E450)</f>
        <v>6000</v>
      </c>
      <c r="F449" s="83">
        <f>SUM(F450:F450)</f>
        <v>1560</v>
      </c>
      <c r="G449" s="68">
        <f t="shared" si="36"/>
        <v>26</v>
      </c>
    </row>
    <row r="450" spans="1:12" ht="15.75" x14ac:dyDescent="0.2">
      <c r="A450" s="209"/>
      <c r="B450" s="117">
        <v>372</v>
      </c>
      <c r="C450" s="118" t="s">
        <v>217</v>
      </c>
      <c r="D450" s="87">
        <v>840</v>
      </c>
      <c r="E450" s="88">
        <v>6000</v>
      </c>
      <c r="F450" s="89">
        <v>1560</v>
      </c>
      <c r="G450" s="68">
        <f t="shared" si="36"/>
        <v>26</v>
      </c>
    </row>
    <row r="451" spans="1:12" s="12" customFormat="1" ht="15.75" x14ac:dyDescent="0.2">
      <c r="A451" s="424" t="s">
        <v>32</v>
      </c>
      <c r="B451" s="424"/>
      <c r="C451" s="425"/>
      <c r="D451" s="121">
        <f>D452</f>
        <v>7900</v>
      </c>
      <c r="E451" s="138">
        <f>E452</f>
        <v>36000</v>
      </c>
      <c r="F451" s="121">
        <f>F452</f>
        <v>12060.19</v>
      </c>
      <c r="G451" s="68">
        <f t="shared" si="36"/>
        <v>33.500527777777776</v>
      </c>
      <c r="L451" s="51"/>
    </row>
    <row r="452" spans="1:12" ht="21.95" customHeight="1" x14ac:dyDescent="0.2">
      <c r="A452" s="403" t="s">
        <v>221</v>
      </c>
      <c r="B452" s="404"/>
      <c r="C452" s="405"/>
      <c r="D452" s="72">
        <f>SUM(D453,D460,D469,D475,D482)</f>
        <v>7900</v>
      </c>
      <c r="E452" s="72">
        <f>SUM(E453,E460,E469,E475,E482)</f>
        <v>36000</v>
      </c>
      <c r="F452" s="72">
        <f>SUM(F453,F460,F469,F475,F482)</f>
        <v>12060.19</v>
      </c>
      <c r="G452" s="68">
        <f t="shared" si="36"/>
        <v>33.500527777777776</v>
      </c>
    </row>
    <row r="453" spans="1:12" ht="15.75" x14ac:dyDescent="0.2">
      <c r="A453" s="390" t="s">
        <v>222</v>
      </c>
      <c r="B453" s="391"/>
      <c r="C453" s="392"/>
      <c r="D453" s="168">
        <f t="shared" ref="D453:F457" si="37">D454</f>
        <v>4500</v>
      </c>
      <c r="E453" s="169">
        <f t="shared" si="37"/>
        <v>9500</v>
      </c>
      <c r="F453" s="168">
        <f>F454</f>
        <v>7800</v>
      </c>
      <c r="G453" s="68">
        <f t="shared" si="36"/>
        <v>82.10526315789474</v>
      </c>
    </row>
    <row r="454" spans="1:12" ht="15.75" x14ac:dyDescent="0.2">
      <c r="A454" s="381" t="s">
        <v>223</v>
      </c>
      <c r="B454" s="382"/>
      <c r="C454" s="383"/>
      <c r="D454" s="75">
        <f>D457</f>
        <v>4500</v>
      </c>
      <c r="E454" s="76">
        <f>E457</f>
        <v>9500</v>
      </c>
      <c r="F454" s="75">
        <f>F457</f>
        <v>7800</v>
      </c>
      <c r="G454" s="68">
        <f t="shared" si="36"/>
        <v>82.10526315789474</v>
      </c>
    </row>
    <row r="455" spans="1:12" ht="15.75" x14ac:dyDescent="0.2">
      <c r="A455" s="387" t="s">
        <v>187</v>
      </c>
      <c r="B455" s="388"/>
      <c r="C455" s="389"/>
      <c r="D455" s="77">
        <v>0</v>
      </c>
      <c r="E455" s="78">
        <v>0</v>
      </c>
      <c r="F455" s="77">
        <v>0</v>
      </c>
      <c r="G455" s="68">
        <v>0</v>
      </c>
    </row>
    <row r="456" spans="1:12" ht="15.75" x14ac:dyDescent="0.2">
      <c r="A456" s="348" t="s">
        <v>66</v>
      </c>
      <c r="B456" s="349"/>
      <c r="C456" s="350"/>
      <c r="D456" s="77">
        <v>4500</v>
      </c>
      <c r="E456" s="78">
        <v>8000</v>
      </c>
      <c r="F456" s="77">
        <v>7800</v>
      </c>
      <c r="G456" s="68">
        <f t="shared" si="36"/>
        <v>97.5</v>
      </c>
    </row>
    <row r="457" spans="1:12" ht="15.75" x14ac:dyDescent="0.2">
      <c r="A457" s="53"/>
      <c r="B457" s="79">
        <v>3</v>
      </c>
      <c r="C457" s="80" t="s">
        <v>114</v>
      </c>
      <c r="D457" s="98">
        <f t="shared" si="37"/>
        <v>4500</v>
      </c>
      <c r="E457" s="97">
        <f t="shared" si="37"/>
        <v>9500</v>
      </c>
      <c r="F457" s="98">
        <f t="shared" si="37"/>
        <v>7800</v>
      </c>
      <c r="G457" s="68">
        <f t="shared" si="36"/>
        <v>82.10526315789474</v>
      </c>
    </row>
    <row r="458" spans="1:12" ht="15.75" x14ac:dyDescent="0.2">
      <c r="A458" s="53"/>
      <c r="B458" s="81">
        <v>38</v>
      </c>
      <c r="C458" s="82" t="s">
        <v>118</v>
      </c>
      <c r="D458" s="83">
        <f>SUM(D459:D459)</f>
        <v>4500</v>
      </c>
      <c r="E458" s="84">
        <f>SUM(E459:E459)</f>
        <v>9500</v>
      </c>
      <c r="F458" s="83">
        <f>SUM(F459:F459)</f>
        <v>7800</v>
      </c>
      <c r="G458" s="68">
        <f t="shared" si="36"/>
        <v>82.10526315789474</v>
      </c>
    </row>
    <row r="459" spans="1:12" ht="15.75" x14ac:dyDescent="0.2">
      <c r="A459" s="53"/>
      <c r="B459" s="85">
        <v>381</v>
      </c>
      <c r="C459" s="86" t="s">
        <v>119</v>
      </c>
      <c r="D459" s="89">
        <v>4500</v>
      </c>
      <c r="E459" s="88">
        <v>9500</v>
      </c>
      <c r="F459" s="89">
        <v>7800</v>
      </c>
      <c r="G459" s="68">
        <f t="shared" si="36"/>
        <v>82.10526315789474</v>
      </c>
    </row>
    <row r="460" spans="1:12" ht="34.5" customHeight="1" x14ac:dyDescent="0.2">
      <c r="A460" s="513" t="s">
        <v>260</v>
      </c>
      <c r="B460" s="391"/>
      <c r="C460" s="392"/>
      <c r="D460" s="169">
        <f>D461</f>
        <v>3400</v>
      </c>
      <c r="E460" s="169">
        <f>E461</f>
        <v>9000</v>
      </c>
      <c r="F460" s="169">
        <f>F466</f>
        <v>1787.5</v>
      </c>
      <c r="G460" s="68">
        <f t="shared" si="36"/>
        <v>19.861111111111111</v>
      </c>
    </row>
    <row r="461" spans="1:12" ht="15.75" x14ac:dyDescent="0.2">
      <c r="A461" s="381" t="s">
        <v>223</v>
      </c>
      <c r="B461" s="382"/>
      <c r="C461" s="383"/>
      <c r="D461" s="75">
        <f>D466</f>
        <v>3400</v>
      </c>
      <c r="E461" s="76">
        <f>E466</f>
        <v>9000</v>
      </c>
      <c r="F461" s="75">
        <f>F466</f>
        <v>1787.5</v>
      </c>
      <c r="G461" s="68">
        <f t="shared" si="36"/>
        <v>19.861111111111111</v>
      </c>
    </row>
    <row r="462" spans="1:12" ht="15.75" x14ac:dyDescent="0.2">
      <c r="A462" s="387" t="s">
        <v>187</v>
      </c>
      <c r="B462" s="388"/>
      <c r="C462" s="389"/>
      <c r="D462" s="77">
        <v>0</v>
      </c>
      <c r="E462" s="78">
        <v>0</v>
      </c>
      <c r="F462" s="77">
        <v>0</v>
      </c>
      <c r="G462" s="68">
        <v>0</v>
      </c>
    </row>
    <row r="463" spans="1:12" ht="15.75" x14ac:dyDescent="0.2">
      <c r="A463" s="418" t="s">
        <v>48</v>
      </c>
      <c r="B463" s="419"/>
      <c r="C463" s="420"/>
      <c r="D463" s="77">
        <v>0</v>
      </c>
      <c r="E463" s="78">
        <v>5500</v>
      </c>
      <c r="F463" s="77">
        <v>0</v>
      </c>
      <c r="G463" s="68">
        <f t="shared" si="36"/>
        <v>0</v>
      </c>
    </row>
    <row r="464" spans="1:12" ht="15.75" x14ac:dyDescent="0.2">
      <c r="A464" s="355" t="s">
        <v>216</v>
      </c>
      <c r="B464" s="356"/>
      <c r="C464" s="357"/>
      <c r="D464" s="77">
        <v>0</v>
      </c>
      <c r="E464" s="78">
        <v>0</v>
      </c>
      <c r="F464" s="77">
        <v>0</v>
      </c>
      <c r="G464" s="68"/>
    </row>
    <row r="465" spans="1:7" ht="15.75" x14ac:dyDescent="0.2">
      <c r="A465" s="348" t="s">
        <v>66</v>
      </c>
      <c r="B465" s="349"/>
      <c r="C465" s="350"/>
      <c r="D465" s="77">
        <v>3400</v>
      </c>
      <c r="E465" s="78">
        <v>3500</v>
      </c>
      <c r="F465" s="77">
        <v>1787.5</v>
      </c>
      <c r="G465" s="68">
        <f t="shared" si="36"/>
        <v>51.071428571428569</v>
      </c>
    </row>
    <row r="466" spans="1:7" ht="15.75" x14ac:dyDescent="0.2">
      <c r="A466" s="53"/>
      <c r="B466" s="79">
        <v>3</v>
      </c>
      <c r="C466" s="80" t="s">
        <v>114</v>
      </c>
      <c r="D466" s="98">
        <f>D467</f>
        <v>3400</v>
      </c>
      <c r="E466" s="97">
        <f>E467</f>
        <v>9000</v>
      </c>
      <c r="F466" s="98">
        <f>F467</f>
        <v>1787.5</v>
      </c>
      <c r="G466" s="68">
        <f t="shared" si="36"/>
        <v>19.861111111111111</v>
      </c>
    </row>
    <row r="467" spans="1:7" ht="15.75" x14ac:dyDescent="0.2">
      <c r="A467" s="53"/>
      <c r="B467" s="81">
        <v>38</v>
      </c>
      <c r="C467" s="82" t="s">
        <v>118</v>
      </c>
      <c r="D467" s="83">
        <f>SUM(D468:D468)</f>
        <v>3400</v>
      </c>
      <c r="E467" s="84">
        <f>SUM(E468:E468)</f>
        <v>9000</v>
      </c>
      <c r="F467" s="83">
        <f>SUM(F468:F468)</f>
        <v>1787.5</v>
      </c>
      <c r="G467" s="68">
        <f t="shared" si="36"/>
        <v>19.861111111111111</v>
      </c>
    </row>
    <row r="468" spans="1:7" ht="15.75" x14ac:dyDescent="0.2">
      <c r="A468" s="53"/>
      <c r="B468" s="85">
        <v>381</v>
      </c>
      <c r="C468" s="86" t="s">
        <v>119</v>
      </c>
      <c r="D468" s="104">
        <v>3400</v>
      </c>
      <c r="E468" s="210">
        <v>9000</v>
      </c>
      <c r="F468" s="208">
        <v>1787.5</v>
      </c>
      <c r="G468" s="68">
        <f t="shared" si="36"/>
        <v>19.861111111111111</v>
      </c>
    </row>
    <row r="469" spans="1:7" ht="34.5" customHeight="1" x14ac:dyDescent="0.2">
      <c r="A469" s="390" t="s">
        <v>224</v>
      </c>
      <c r="B469" s="391"/>
      <c r="C469" s="392"/>
      <c r="D469" s="169">
        <f t="shared" ref="D469:F472" si="38">D470</f>
        <v>0</v>
      </c>
      <c r="E469" s="169">
        <f t="shared" si="38"/>
        <v>0</v>
      </c>
      <c r="F469" s="169">
        <f>F472</f>
        <v>0</v>
      </c>
      <c r="G469" s="68"/>
    </row>
    <row r="470" spans="1:7" ht="15.75" x14ac:dyDescent="0.2">
      <c r="A470" s="381" t="s">
        <v>223</v>
      </c>
      <c r="B470" s="382"/>
      <c r="C470" s="383"/>
      <c r="D470" s="75">
        <f t="shared" si="38"/>
        <v>0</v>
      </c>
      <c r="E470" s="76">
        <f t="shared" si="38"/>
        <v>0</v>
      </c>
      <c r="F470" s="75">
        <f>F472</f>
        <v>0</v>
      </c>
      <c r="G470" s="68"/>
    </row>
    <row r="471" spans="1:7" ht="15.75" x14ac:dyDescent="0.2">
      <c r="A471" s="387" t="s">
        <v>187</v>
      </c>
      <c r="B471" s="388"/>
      <c r="C471" s="389"/>
      <c r="D471" s="77">
        <f t="shared" si="38"/>
        <v>0</v>
      </c>
      <c r="E471" s="78">
        <f t="shared" si="38"/>
        <v>0</v>
      </c>
      <c r="F471" s="77">
        <f t="shared" si="38"/>
        <v>0</v>
      </c>
      <c r="G471" s="68"/>
    </row>
    <row r="472" spans="1:7" ht="15.75" x14ac:dyDescent="0.2">
      <c r="A472" s="53"/>
      <c r="B472" s="90">
        <v>3</v>
      </c>
      <c r="C472" s="80" t="s">
        <v>114</v>
      </c>
      <c r="D472" s="98">
        <f t="shared" si="38"/>
        <v>0</v>
      </c>
      <c r="E472" s="97">
        <f t="shared" si="38"/>
        <v>0</v>
      </c>
      <c r="F472" s="98">
        <f t="shared" si="38"/>
        <v>0</v>
      </c>
      <c r="G472" s="68"/>
    </row>
    <row r="473" spans="1:7" ht="15.75" x14ac:dyDescent="0.2">
      <c r="A473" s="53"/>
      <c r="B473" s="91">
        <v>38</v>
      </c>
      <c r="C473" s="82" t="s">
        <v>118</v>
      </c>
      <c r="D473" s="83">
        <f>SUM(D474:D474)</f>
        <v>0</v>
      </c>
      <c r="E473" s="84">
        <f>SUM(E474:E474)</f>
        <v>0</v>
      </c>
      <c r="F473" s="83">
        <f>SUM(F474:F474)</f>
        <v>0</v>
      </c>
      <c r="G473" s="68"/>
    </row>
    <row r="474" spans="1:7" ht="15.75" x14ac:dyDescent="0.2">
      <c r="A474" s="53"/>
      <c r="B474" s="157">
        <v>381</v>
      </c>
      <c r="C474" s="118" t="s">
        <v>119</v>
      </c>
      <c r="D474" s="87">
        <v>0</v>
      </c>
      <c r="E474" s="162">
        <v>0</v>
      </c>
      <c r="F474" s="89">
        <v>0</v>
      </c>
      <c r="G474" s="68"/>
    </row>
    <row r="475" spans="1:7" ht="19.5" customHeight="1" x14ac:dyDescent="0.2">
      <c r="A475" s="502" t="s">
        <v>225</v>
      </c>
      <c r="B475" s="502"/>
      <c r="C475" s="503"/>
      <c r="D475" s="169">
        <f>D476</f>
        <v>0</v>
      </c>
      <c r="E475" s="169">
        <f>E476</f>
        <v>12000</v>
      </c>
      <c r="F475" s="169">
        <f>F476</f>
        <v>2472.69</v>
      </c>
      <c r="G475" s="68">
        <f t="shared" si="36"/>
        <v>20.60575</v>
      </c>
    </row>
    <row r="476" spans="1:7" ht="15.75" x14ac:dyDescent="0.2">
      <c r="A476" s="381" t="s">
        <v>223</v>
      </c>
      <c r="B476" s="382"/>
      <c r="C476" s="383"/>
      <c r="D476" s="75">
        <f>D479</f>
        <v>0</v>
      </c>
      <c r="E476" s="76">
        <f>E479</f>
        <v>12000</v>
      </c>
      <c r="F476" s="75">
        <f>F479</f>
        <v>2472.69</v>
      </c>
      <c r="G476" s="68">
        <f t="shared" si="36"/>
        <v>20.60575</v>
      </c>
    </row>
    <row r="477" spans="1:7" ht="15.75" x14ac:dyDescent="0.2">
      <c r="A477" s="387" t="s">
        <v>187</v>
      </c>
      <c r="B477" s="388"/>
      <c r="C477" s="389"/>
      <c r="D477" s="77">
        <v>0</v>
      </c>
      <c r="E477" s="78">
        <v>0</v>
      </c>
      <c r="F477" s="77">
        <v>0</v>
      </c>
      <c r="G477" s="68">
        <v>0</v>
      </c>
    </row>
    <row r="478" spans="1:7" ht="15.75" x14ac:dyDescent="0.2">
      <c r="A478" s="348" t="s">
        <v>66</v>
      </c>
      <c r="B478" s="349"/>
      <c r="C478" s="350"/>
      <c r="D478" s="77">
        <v>0</v>
      </c>
      <c r="E478" s="78">
        <v>12000</v>
      </c>
      <c r="F478" s="77">
        <v>2472.69</v>
      </c>
      <c r="G478" s="68">
        <f t="shared" si="36"/>
        <v>20.60575</v>
      </c>
    </row>
    <row r="479" spans="1:7" ht="15.75" x14ac:dyDescent="0.2">
      <c r="A479" s="53"/>
      <c r="B479" s="90">
        <v>3</v>
      </c>
      <c r="C479" s="80" t="s">
        <v>114</v>
      </c>
      <c r="D479" s="98">
        <f>D480</f>
        <v>0</v>
      </c>
      <c r="E479" s="97">
        <f>E480</f>
        <v>12000</v>
      </c>
      <c r="F479" s="98">
        <f>F480</f>
        <v>2472.69</v>
      </c>
      <c r="G479" s="68">
        <f t="shared" si="36"/>
        <v>20.60575</v>
      </c>
    </row>
    <row r="480" spans="1:7" ht="15.75" x14ac:dyDescent="0.2">
      <c r="A480" s="53"/>
      <c r="B480" s="91">
        <v>38</v>
      </c>
      <c r="C480" s="82" t="s">
        <v>118</v>
      </c>
      <c r="D480" s="83">
        <f>SUM(D481:D481)</f>
        <v>0</v>
      </c>
      <c r="E480" s="84">
        <f>SUM(E481:E481)</f>
        <v>12000</v>
      </c>
      <c r="F480" s="83">
        <f>SUM(F481:F481)</f>
        <v>2472.69</v>
      </c>
      <c r="G480" s="68">
        <f t="shared" si="36"/>
        <v>20.60575</v>
      </c>
    </row>
    <row r="481" spans="1:12" ht="15.75" x14ac:dyDescent="0.2">
      <c r="A481" s="53"/>
      <c r="B481" s="103">
        <v>382</v>
      </c>
      <c r="C481" s="86" t="s">
        <v>226</v>
      </c>
      <c r="D481" s="87">
        <v>0</v>
      </c>
      <c r="E481" s="162">
        <v>12000</v>
      </c>
      <c r="F481" s="89">
        <v>2472.69</v>
      </c>
      <c r="G481" s="68">
        <f t="shared" si="36"/>
        <v>20.60575</v>
      </c>
      <c r="H481" s="3"/>
    </row>
    <row r="482" spans="1:12" ht="15.75" x14ac:dyDescent="0.2">
      <c r="A482" s="384" t="s">
        <v>227</v>
      </c>
      <c r="B482" s="385"/>
      <c r="C482" s="386"/>
      <c r="D482" s="74">
        <f t="shared" ref="D482:F484" si="39">D483</f>
        <v>0</v>
      </c>
      <c r="E482" s="74">
        <f t="shared" si="39"/>
        <v>5500</v>
      </c>
      <c r="F482" s="74"/>
      <c r="G482" s="68">
        <f t="shared" si="36"/>
        <v>0</v>
      </c>
      <c r="H482" s="2"/>
    </row>
    <row r="483" spans="1:12" ht="15.75" x14ac:dyDescent="0.2">
      <c r="A483" s="381" t="s">
        <v>223</v>
      </c>
      <c r="B483" s="382"/>
      <c r="C483" s="383"/>
      <c r="D483" s="75">
        <f t="shared" si="39"/>
        <v>0</v>
      </c>
      <c r="E483" s="76">
        <f t="shared" si="39"/>
        <v>5500</v>
      </c>
      <c r="F483" s="75">
        <f t="shared" si="39"/>
        <v>0</v>
      </c>
      <c r="G483" s="68">
        <f t="shared" si="36"/>
        <v>0</v>
      </c>
      <c r="H483" s="2"/>
    </row>
    <row r="484" spans="1:12" ht="15.75" x14ac:dyDescent="0.2">
      <c r="A484" s="387" t="s">
        <v>187</v>
      </c>
      <c r="B484" s="388"/>
      <c r="C484" s="389"/>
      <c r="D484" s="77">
        <f t="shared" si="39"/>
        <v>0</v>
      </c>
      <c r="E484" s="78">
        <f t="shared" si="39"/>
        <v>5500</v>
      </c>
      <c r="F484" s="77">
        <f t="shared" si="39"/>
        <v>0</v>
      </c>
      <c r="G484" s="68">
        <f t="shared" si="36"/>
        <v>0</v>
      </c>
      <c r="H484" s="2"/>
    </row>
    <row r="485" spans="1:12" ht="15.75" x14ac:dyDescent="0.2">
      <c r="A485" s="53"/>
      <c r="B485" s="90">
        <v>3</v>
      </c>
      <c r="C485" s="80" t="s">
        <v>114</v>
      </c>
      <c r="D485" s="98">
        <f>SUM(D488,D486)</f>
        <v>0</v>
      </c>
      <c r="E485" s="97">
        <f>SUM(E488,E486)</f>
        <v>5500</v>
      </c>
      <c r="F485" s="98">
        <f>SUM(F488,F486)</f>
        <v>0</v>
      </c>
      <c r="G485" s="68">
        <f t="shared" si="36"/>
        <v>0</v>
      </c>
      <c r="H485" s="2"/>
    </row>
    <row r="486" spans="1:12" ht="15.75" x14ac:dyDescent="0.2">
      <c r="A486" s="53"/>
      <c r="B486" s="91">
        <v>35</v>
      </c>
      <c r="C486" s="120" t="s">
        <v>228</v>
      </c>
      <c r="D486" s="83">
        <f>SUM(D487:D487)</f>
        <v>0</v>
      </c>
      <c r="E486" s="84">
        <f>SUM(E487:E487)</f>
        <v>4000</v>
      </c>
      <c r="F486" s="83">
        <f>SUM(F487:F487)</f>
        <v>0</v>
      </c>
      <c r="G486" s="68">
        <f t="shared" si="36"/>
        <v>0</v>
      </c>
      <c r="H486" s="2"/>
    </row>
    <row r="487" spans="1:12" ht="15.75" x14ac:dyDescent="0.2">
      <c r="A487" s="53"/>
      <c r="B487" s="103">
        <v>352</v>
      </c>
      <c r="C487" s="118" t="s">
        <v>229</v>
      </c>
      <c r="D487" s="87">
        <v>0</v>
      </c>
      <c r="E487" s="122">
        <v>4000</v>
      </c>
      <c r="F487" s="123">
        <v>0</v>
      </c>
      <c r="G487" s="68">
        <f t="shared" si="36"/>
        <v>0</v>
      </c>
      <c r="H487" s="2"/>
    </row>
    <row r="488" spans="1:12" ht="15.75" x14ac:dyDescent="0.2">
      <c r="A488" s="53"/>
      <c r="B488" s="211">
        <v>38</v>
      </c>
      <c r="C488" s="212" t="s">
        <v>6</v>
      </c>
      <c r="D488" s="83">
        <f>SUM(D489:D489)</f>
        <v>0</v>
      </c>
      <c r="E488" s="84">
        <f>SUM(E489:E489)</f>
        <v>1500</v>
      </c>
      <c r="F488" s="83">
        <f>SUM(F489:F489)</f>
        <v>0</v>
      </c>
      <c r="G488" s="68">
        <f t="shared" si="36"/>
        <v>0</v>
      </c>
      <c r="H488" s="2"/>
    </row>
    <row r="489" spans="1:12" ht="15.75" x14ac:dyDescent="0.2">
      <c r="A489" s="213"/>
      <c r="B489" s="173">
        <v>381</v>
      </c>
      <c r="C489" s="194" t="s">
        <v>5</v>
      </c>
      <c r="D489" s="87">
        <v>0</v>
      </c>
      <c r="E489" s="214">
        <v>1500</v>
      </c>
      <c r="F489" s="199">
        <v>0</v>
      </c>
      <c r="G489" s="68">
        <f t="shared" si="36"/>
        <v>0</v>
      </c>
      <c r="H489" s="2"/>
    </row>
    <row r="490" spans="1:12" s="9" customFormat="1" ht="16.5" customHeight="1" x14ac:dyDescent="0.2">
      <c r="A490" s="492" t="s">
        <v>33</v>
      </c>
      <c r="B490" s="492"/>
      <c r="C490" s="493"/>
      <c r="D490" s="215">
        <f>D491</f>
        <v>2154.87</v>
      </c>
      <c r="E490" s="215">
        <f>E491</f>
        <v>8300</v>
      </c>
      <c r="F490" s="216">
        <f>F491</f>
        <v>2000</v>
      </c>
      <c r="G490" s="68">
        <f t="shared" si="36"/>
        <v>24.096385542168676</v>
      </c>
      <c r="H490" s="11"/>
      <c r="L490" s="44"/>
    </row>
    <row r="491" spans="1:12" ht="21.6" customHeight="1" x14ac:dyDescent="0.2">
      <c r="A491" s="429" t="s">
        <v>230</v>
      </c>
      <c r="B491" s="430"/>
      <c r="C491" s="431"/>
      <c r="D491" s="72">
        <f>SUM(D492,D501)</f>
        <v>2154.87</v>
      </c>
      <c r="E491" s="72">
        <f>SUM(E492,E501)</f>
        <v>8300</v>
      </c>
      <c r="F491" s="72">
        <f>SUM(F501,F492)</f>
        <v>2000</v>
      </c>
      <c r="G491" s="68">
        <f t="shared" si="36"/>
        <v>24.096385542168676</v>
      </c>
    </row>
    <row r="492" spans="1:12" ht="13.5" customHeight="1" x14ac:dyDescent="0.2">
      <c r="A492" s="390" t="s">
        <v>231</v>
      </c>
      <c r="B492" s="391"/>
      <c r="C492" s="392"/>
      <c r="D492" s="168">
        <f t="shared" ref="D492:F492" si="40">D493</f>
        <v>2154.87</v>
      </c>
      <c r="E492" s="169">
        <f t="shared" si="40"/>
        <v>4800</v>
      </c>
      <c r="F492" s="168">
        <f t="shared" si="40"/>
        <v>2000</v>
      </c>
      <c r="G492" s="68">
        <f t="shared" si="36"/>
        <v>41.666666666666671</v>
      </c>
    </row>
    <row r="493" spans="1:12" ht="13.5" customHeight="1" x14ac:dyDescent="0.2">
      <c r="A493" s="381" t="s">
        <v>223</v>
      </c>
      <c r="B493" s="382"/>
      <c r="C493" s="383"/>
      <c r="D493" s="75">
        <f>D496</f>
        <v>2154.87</v>
      </c>
      <c r="E493" s="76">
        <f>E496</f>
        <v>4800</v>
      </c>
      <c r="F493" s="75">
        <f>F496</f>
        <v>2000</v>
      </c>
      <c r="G493" s="68">
        <f t="shared" si="36"/>
        <v>41.666666666666671</v>
      </c>
    </row>
    <row r="494" spans="1:12" ht="13.5" customHeight="1" x14ac:dyDescent="0.2">
      <c r="A494" s="387" t="s">
        <v>187</v>
      </c>
      <c r="B494" s="388"/>
      <c r="C494" s="389"/>
      <c r="D494" s="77">
        <v>0</v>
      </c>
      <c r="E494" s="78">
        <v>0</v>
      </c>
      <c r="F494" s="77">
        <v>0</v>
      </c>
      <c r="G494" s="68">
        <v>0</v>
      </c>
    </row>
    <row r="495" spans="1:12" ht="13.5" customHeight="1" x14ac:dyDescent="0.2">
      <c r="A495" s="348" t="s">
        <v>66</v>
      </c>
      <c r="B495" s="349"/>
      <c r="C495" s="350"/>
      <c r="D495" s="77">
        <v>2154.87</v>
      </c>
      <c r="E495" s="78">
        <v>4800</v>
      </c>
      <c r="F495" s="77">
        <v>0</v>
      </c>
      <c r="G495" s="68">
        <f t="shared" si="36"/>
        <v>0</v>
      </c>
    </row>
    <row r="496" spans="1:12" ht="13.5" customHeight="1" x14ac:dyDescent="0.2">
      <c r="A496" s="53"/>
      <c r="B496" s="90">
        <v>3</v>
      </c>
      <c r="C496" s="80" t="s">
        <v>114</v>
      </c>
      <c r="D496" s="98">
        <f>SUM(D497,D499)</f>
        <v>2154.87</v>
      </c>
      <c r="E496" s="97">
        <f>SUM(E497,E499)</f>
        <v>4800</v>
      </c>
      <c r="F496" s="97">
        <f>SUM(F497,F499)</f>
        <v>2000</v>
      </c>
      <c r="G496" s="68">
        <f t="shared" si="36"/>
        <v>41.666666666666671</v>
      </c>
    </row>
    <row r="497" spans="1:9" ht="13.5" customHeight="1" x14ac:dyDescent="0.2">
      <c r="A497" s="53"/>
      <c r="B497" s="91">
        <v>38</v>
      </c>
      <c r="C497" s="82" t="s">
        <v>118</v>
      </c>
      <c r="D497" s="83">
        <f>SUM(D498:D498)</f>
        <v>2000</v>
      </c>
      <c r="E497" s="84">
        <f>SUM(E498:E498)</f>
        <v>4000</v>
      </c>
      <c r="F497" s="83">
        <f>SUM(F498:F498)</f>
        <v>2000</v>
      </c>
      <c r="G497" s="68">
        <f t="shared" si="36"/>
        <v>50</v>
      </c>
    </row>
    <row r="498" spans="1:9" ht="13.5" customHeight="1" x14ac:dyDescent="0.2">
      <c r="A498" s="53"/>
      <c r="B498" s="157">
        <v>381</v>
      </c>
      <c r="C498" s="118" t="s">
        <v>119</v>
      </c>
      <c r="D498" s="89">
        <v>2000</v>
      </c>
      <c r="E498" s="162">
        <v>4000</v>
      </c>
      <c r="F498" s="89">
        <v>2000</v>
      </c>
      <c r="G498" s="68">
        <f t="shared" si="36"/>
        <v>50</v>
      </c>
    </row>
    <row r="499" spans="1:9" ht="13.5" customHeight="1" x14ac:dyDescent="0.2">
      <c r="A499" s="53"/>
      <c r="B499" s="91">
        <v>32</v>
      </c>
      <c r="C499" s="82" t="s">
        <v>115</v>
      </c>
      <c r="D499" s="124">
        <f>D500</f>
        <v>154.87</v>
      </c>
      <c r="E499" s="125">
        <f>E500</f>
        <v>800</v>
      </c>
      <c r="F499" s="124">
        <f>F500</f>
        <v>0</v>
      </c>
      <c r="G499" s="68">
        <f t="shared" si="36"/>
        <v>0</v>
      </c>
    </row>
    <row r="500" spans="1:9" ht="13.5" customHeight="1" x14ac:dyDescent="0.2">
      <c r="A500" s="53"/>
      <c r="B500" s="103">
        <v>322</v>
      </c>
      <c r="C500" s="86" t="s">
        <v>232</v>
      </c>
      <c r="D500" s="208">
        <v>154.87</v>
      </c>
      <c r="E500" s="217">
        <v>800</v>
      </c>
      <c r="F500" s="208">
        <v>0</v>
      </c>
      <c r="G500" s="68">
        <f t="shared" si="36"/>
        <v>0</v>
      </c>
    </row>
    <row r="501" spans="1:9" ht="33" customHeight="1" x14ac:dyDescent="0.2">
      <c r="A501" s="370" t="s">
        <v>233</v>
      </c>
      <c r="B501" s="370"/>
      <c r="C501" s="370"/>
      <c r="D501" s="168">
        <f t="shared" ref="D501:F504" si="41">D502</f>
        <v>0</v>
      </c>
      <c r="E501" s="169">
        <f t="shared" si="41"/>
        <v>3500</v>
      </c>
      <c r="F501" s="168">
        <f t="shared" si="41"/>
        <v>0</v>
      </c>
      <c r="G501" s="68">
        <f t="shared" si="36"/>
        <v>0</v>
      </c>
    </row>
    <row r="502" spans="1:9" ht="15.75" x14ac:dyDescent="0.2">
      <c r="A502" s="501" t="s">
        <v>223</v>
      </c>
      <c r="B502" s="501"/>
      <c r="C502" s="501"/>
      <c r="D502" s="75">
        <f t="shared" si="41"/>
        <v>0</v>
      </c>
      <c r="E502" s="76">
        <f t="shared" si="41"/>
        <v>3500</v>
      </c>
      <c r="F502" s="75">
        <f t="shared" si="41"/>
        <v>0</v>
      </c>
      <c r="G502" s="68">
        <f t="shared" si="36"/>
        <v>0</v>
      </c>
    </row>
    <row r="503" spans="1:9" ht="15.75" x14ac:dyDescent="0.2">
      <c r="A503" s="367" t="s">
        <v>187</v>
      </c>
      <c r="B503" s="367"/>
      <c r="C503" s="367"/>
      <c r="D503" s="77">
        <v>0</v>
      </c>
      <c r="E503" s="78">
        <f t="shared" si="41"/>
        <v>3500</v>
      </c>
      <c r="F503" s="77">
        <f t="shared" si="41"/>
        <v>0</v>
      </c>
      <c r="G503" s="68">
        <f t="shared" si="36"/>
        <v>0</v>
      </c>
    </row>
    <row r="504" spans="1:9" ht="15.75" x14ac:dyDescent="0.2">
      <c r="A504" s="53"/>
      <c r="B504" s="90">
        <v>4</v>
      </c>
      <c r="C504" s="80" t="s">
        <v>136</v>
      </c>
      <c r="D504" s="98">
        <f t="shared" si="41"/>
        <v>0</v>
      </c>
      <c r="E504" s="218">
        <f t="shared" si="41"/>
        <v>3500</v>
      </c>
      <c r="F504" s="98">
        <f t="shared" si="41"/>
        <v>0</v>
      </c>
      <c r="G504" s="68">
        <f t="shared" si="36"/>
        <v>0</v>
      </c>
    </row>
    <row r="505" spans="1:9" ht="15.75" x14ac:dyDescent="0.2">
      <c r="A505" s="53"/>
      <c r="B505" s="91">
        <v>42</v>
      </c>
      <c r="C505" s="82" t="s">
        <v>188</v>
      </c>
      <c r="D505" s="83">
        <f>SUM(D506:D506)</f>
        <v>0</v>
      </c>
      <c r="E505" s="84">
        <f>SUM(E506:E506)</f>
        <v>3500</v>
      </c>
      <c r="F505" s="83">
        <f>SUM(F506:F506)</f>
        <v>0</v>
      </c>
      <c r="G505" s="68">
        <f t="shared" si="36"/>
        <v>0</v>
      </c>
    </row>
    <row r="506" spans="1:9" ht="15.75" x14ac:dyDescent="0.2">
      <c r="A506" s="209"/>
      <c r="B506" s="157">
        <v>421</v>
      </c>
      <c r="C506" s="118" t="s">
        <v>160</v>
      </c>
      <c r="D506" s="89">
        <v>0</v>
      </c>
      <c r="E506" s="122">
        <v>3500</v>
      </c>
      <c r="F506" s="89">
        <v>0</v>
      </c>
      <c r="G506" s="68">
        <f t="shared" si="36"/>
        <v>0</v>
      </c>
    </row>
    <row r="507" spans="1:9" ht="16.5" customHeight="1" x14ac:dyDescent="0.2">
      <c r="A507" s="492" t="s">
        <v>34</v>
      </c>
      <c r="B507" s="492"/>
      <c r="C507" s="493"/>
      <c r="D507" s="138">
        <f>D508</f>
        <v>13029.26</v>
      </c>
      <c r="E507" s="138">
        <f>E508</f>
        <v>36600</v>
      </c>
      <c r="F507" s="138">
        <f>F508</f>
        <v>8849.94</v>
      </c>
      <c r="G507" s="68">
        <f t="shared" si="36"/>
        <v>24.180163934426229</v>
      </c>
    </row>
    <row r="508" spans="1:9" ht="24" customHeight="1" x14ac:dyDescent="0.2">
      <c r="A508" s="429" t="s">
        <v>234</v>
      </c>
      <c r="B508" s="430"/>
      <c r="C508" s="431"/>
      <c r="D508" s="72">
        <f>SUM(D509,D517,D523,D530,D536)</f>
        <v>13029.26</v>
      </c>
      <c r="E508" s="72">
        <f>SUM(E509,E517,E523,E530,E536)</f>
        <v>36600</v>
      </c>
      <c r="F508" s="72">
        <f>SUM(F509,F517,F523,F530,F536)</f>
        <v>8849.94</v>
      </c>
      <c r="G508" s="68">
        <f t="shared" si="36"/>
        <v>24.180163934426229</v>
      </c>
      <c r="H508" s="2"/>
    </row>
    <row r="509" spans="1:9" ht="15.75" x14ac:dyDescent="0.2">
      <c r="A509" s="390" t="s">
        <v>235</v>
      </c>
      <c r="B509" s="391"/>
      <c r="C509" s="392"/>
      <c r="D509" s="168">
        <f t="shared" ref="D509:F511" si="42">D510</f>
        <v>3769.98</v>
      </c>
      <c r="E509" s="169">
        <f t="shared" si="42"/>
        <v>5000</v>
      </c>
      <c r="F509" s="168">
        <f t="shared" si="42"/>
        <v>2499.96</v>
      </c>
      <c r="G509" s="68">
        <f t="shared" si="36"/>
        <v>49.999200000000002</v>
      </c>
      <c r="H509" s="2"/>
    </row>
    <row r="510" spans="1:9" ht="15.75" x14ac:dyDescent="0.2">
      <c r="A510" s="381" t="s">
        <v>236</v>
      </c>
      <c r="B510" s="382"/>
      <c r="C510" s="383"/>
      <c r="D510" s="75">
        <f>D512</f>
        <v>3769.98</v>
      </c>
      <c r="E510" s="76">
        <f>E512</f>
        <v>5000</v>
      </c>
      <c r="F510" s="75">
        <f t="shared" si="42"/>
        <v>2499.96</v>
      </c>
      <c r="G510" s="68">
        <f t="shared" si="36"/>
        <v>49.999200000000002</v>
      </c>
      <c r="H510" s="2"/>
    </row>
    <row r="511" spans="1:9" ht="15.75" x14ac:dyDescent="0.2">
      <c r="A511" s="491" t="s">
        <v>237</v>
      </c>
      <c r="B511" s="489"/>
      <c r="C511" s="490"/>
      <c r="D511" s="77">
        <f t="shared" si="42"/>
        <v>3769.98</v>
      </c>
      <c r="E511" s="78">
        <f t="shared" si="42"/>
        <v>5000</v>
      </c>
      <c r="F511" s="77">
        <f t="shared" si="42"/>
        <v>2499.96</v>
      </c>
      <c r="G511" s="68">
        <f t="shared" si="36"/>
        <v>49.999200000000002</v>
      </c>
      <c r="H511" s="2"/>
    </row>
    <row r="512" spans="1:9" ht="15.75" x14ac:dyDescent="0.2">
      <c r="A512" s="53"/>
      <c r="B512" s="90">
        <v>3</v>
      </c>
      <c r="C512" s="80" t="s">
        <v>114</v>
      </c>
      <c r="D512" s="98">
        <f>SUM(D513,D515)</f>
        <v>3769.98</v>
      </c>
      <c r="E512" s="97">
        <f>SUM(E513,E515)</f>
        <v>5000</v>
      </c>
      <c r="F512" s="97">
        <f>SUM(F513,F515)</f>
        <v>2499.96</v>
      </c>
      <c r="G512" s="68">
        <f t="shared" ref="G512:G575" si="43">F512/E512*100</f>
        <v>49.999200000000002</v>
      </c>
      <c r="H512" s="2"/>
      <c r="I512" s="506"/>
    </row>
    <row r="513" spans="1:9" ht="15.75" x14ac:dyDescent="0.2">
      <c r="A513" s="53"/>
      <c r="B513" s="91">
        <v>38</v>
      </c>
      <c r="C513" s="82" t="s">
        <v>118</v>
      </c>
      <c r="D513" s="83">
        <f>SUM(D514:D514)</f>
        <v>3769.98</v>
      </c>
      <c r="E513" s="84">
        <f>SUM(E514)</f>
        <v>5000</v>
      </c>
      <c r="F513" s="83">
        <f>SUM(F514:F514)</f>
        <v>2499.96</v>
      </c>
      <c r="G513" s="68">
        <f t="shared" si="43"/>
        <v>49.999200000000002</v>
      </c>
      <c r="H513" s="2"/>
      <c r="I513" s="506"/>
    </row>
    <row r="514" spans="1:9" ht="15.75" x14ac:dyDescent="0.2">
      <c r="A514" s="53"/>
      <c r="B514" s="157">
        <v>381</v>
      </c>
      <c r="C514" s="118" t="s">
        <v>119</v>
      </c>
      <c r="D514" s="87">
        <v>3769.98</v>
      </c>
      <c r="E514" s="158">
        <v>5000</v>
      </c>
      <c r="F514" s="123">
        <v>2499.96</v>
      </c>
      <c r="G514" s="68">
        <f t="shared" si="43"/>
        <v>49.999200000000002</v>
      </c>
      <c r="H514" s="2"/>
      <c r="I514" s="506"/>
    </row>
    <row r="515" spans="1:9" ht="15.75" x14ac:dyDescent="0.2">
      <c r="A515" s="53"/>
      <c r="B515" s="91">
        <v>32</v>
      </c>
      <c r="C515" s="82" t="s">
        <v>115</v>
      </c>
      <c r="D515" s="219">
        <f>D516</f>
        <v>0</v>
      </c>
      <c r="E515" s="125">
        <f>E516</f>
        <v>0</v>
      </c>
      <c r="F515" s="124">
        <f>F516</f>
        <v>0</v>
      </c>
      <c r="G515" s="68">
        <v>0</v>
      </c>
      <c r="H515" s="2"/>
      <c r="I515" s="506"/>
    </row>
    <row r="516" spans="1:9" ht="15.75" x14ac:dyDescent="0.2">
      <c r="A516" s="53"/>
      <c r="B516" s="103">
        <v>322</v>
      </c>
      <c r="C516" s="86" t="s">
        <v>232</v>
      </c>
      <c r="D516" s="104">
        <v>0</v>
      </c>
      <c r="E516" s="220">
        <v>0</v>
      </c>
      <c r="F516" s="106">
        <v>0</v>
      </c>
      <c r="G516" s="68">
        <v>0</v>
      </c>
      <c r="H516" s="2"/>
      <c r="I516" s="506"/>
    </row>
    <row r="517" spans="1:9" ht="16.5" customHeight="1" x14ac:dyDescent="0.2">
      <c r="A517" s="390" t="s">
        <v>238</v>
      </c>
      <c r="B517" s="391"/>
      <c r="C517" s="392"/>
      <c r="D517" s="168">
        <f t="shared" ref="D517:F520" si="44">D518</f>
        <v>1500</v>
      </c>
      <c r="E517" s="221">
        <f t="shared" si="44"/>
        <v>7000</v>
      </c>
      <c r="F517" s="222">
        <f t="shared" si="44"/>
        <v>3499.98</v>
      </c>
      <c r="G517" s="68">
        <f t="shared" si="43"/>
        <v>49.999714285714283</v>
      </c>
      <c r="H517" s="2"/>
      <c r="I517" s="506"/>
    </row>
    <row r="518" spans="1:9" ht="15.75" x14ac:dyDescent="0.2">
      <c r="A518" s="381" t="s">
        <v>239</v>
      </c>
      <c r="B518" s="382"/>
      <c r="C518" s="383"/>
      <c r="D518" s="75">
        <f t="shared" si="44"/>
        <v>1500</v>
      </c>
      <c r="E518" s="76">
        <f t="shared" si="44"/>
        <v>7000</v>
      </c>
      <c r="F518" s="75">
        <f t="shared" si="44"/>
        <v>3499.98</v>
      </c>
      <c r="G518" s="68">
        <f t="shared" si="43"/>
        <v>49.999714285714283</v>
      </c>
      <c r="H518" s="2"/>
    </row>
    <row r="519" spans="1:9" ht="15.75" x14ac:dyDescent="0.2">
      <c r="A519" s="348" t="s">
        <v>66</v>
      </c>
      <c r="B519" s="349"/>
      <c r="C519" s="350"/>
      <c r="D519" s="77">
        <f t="shared" si="44"/>
        <v>1500</v>
      </c>
      <c r="E519" s="78">
        <f t="shared" si="44"/>
        <v>7000</v>
      </c>
      <c r="F519" s="77">
        <f t="shared" si="44"/>
        <v>3499.98</v>
      </c>
      <c r="G519" s="68">
        <f t="shared" si="43"/>
        <v>49.999714285714283</v>
      </c>
      <c r="H519" s="2"/>
    </row>
    <row r="520" spans="1:9" ht="15.75" x14ac:dyDescent="0.2">
      <c r="A520" s="53"/>
      <c r="B520" s="90">
        <v>3</v>
      </c>
      <c r="C520" s="80" t="s">
        <v>114</v>
      </c>
      <c r="D520" s="98">
        <f t="shared" si="44"/>
        <v>1500</v>
      </c>
      <c r="E520" s="97">
        <f t="shared" si="44"/>
        <v>7000</v>
      </c>
      <c r="F520" s="98">
        <f t="shared" si="44"/>
        <v>3499.98</v>
      </c>
      <c r="G520" s="68">
        <f t="shared" si="43"/>
        <v>49.999714285714283</v>
      </c>
      <c r="H520" s="2"/>
    </row>
    <row r="521" spans="1:9" ht="15.75" x14ac:dyDescent="0.2">
      <c r="A521" s="53"/>
      <c r="B521" s="91">
        <v>38</v>
      </c>
      <c r="C521" s="82" t="s">
        <v>118</v>
      </c>
      <c r="D521" s="83">
        <f>SUM(D522:D522)</f>
        <v>1500</v>
      </c>
      <c r="E521" s="84">
        <f>SUM(E522:E522)</f>
        <v>7000</v>
      </c>
      <c r="F521" s="83">
        <f>SUM(F522:F522)</f>
        <v>3499.98</v>
      </c>
      <c r="G521" s="68">
        <f t="shared" si="43"/>
        <v>49.999714285714283</v>
      </c>
      <c r="H521" s="2"/>
    </row>
    <row r="522" spans="1:9" ht="15.75" x14ac:dyDescent="0.2">
      <c r="A522" s="53"/>
      <c r="B522" s="103">
        <v>382</v>
      </c>
      <c r="C522" s="86" t="s">
        <v>226</v>
      </c>
      <c r="D522" s="89">
        <v>1500</v>
      </c>
      <c r="E522" s="162">
        <v>7000</v>
      </c>
      <c r="F522" s="89">
        <v>3499.98</v>
      </c>
      <c r="G522" s="68">
        <f t="shared" si="43"/>
        <v>49.999714285714283</v>
      </c>
      <c r="H522" s="2"/>
    </row>
    <row r="523" spans="1:9" ht="31.5" customHeight="1" x14ac:dyDescent="0.2">
      <c r="A523" s="370" t="s">
        <v>240</v>
      </c>
      <c r="B523" s="370"/>
      <c r="C523" s="370"/>
      <c r="D523" s="168">
        <f t="shared" ref="D523:F527" si="45">D524</f>
        <v>6372.5</v>
      </c>
      <c r="E523" s="169">
        <f t="shared" si="45"/>
        <v>15000</v>
      </c>
      <c r="F523" s="168">
        <f t="shared" si="45"/>
        <v>0</v>
      </c>
      <c r="G523" s="68">
        <f t="shared" si="43"/>
        <v>0</v>
      </c>
      <c r="H523" s="2"/>
    </row>
    <row r="524" spans="1:9" ht="15.75" x14ac:dyDescent="0.2">
      <c r="A524" s="501" t="s">
        <v>239</v>
      </c>
      <c r="B524" s="501"/>
      <c r="C524" s="501"/>
      <c r="D524" s="75">
        <f>D527</f>
        <v>6372.5</v>
      </c>
      <c r="E524" s="76">
        <f t="shared" si="45"/>
        <v>15000</v>
      </c>
      <c r="F524" s="75">
        <f t="shared" si="45"/>
        <v>0</v>
      </c>
      <c r="G524" s="68">
        <f t="shared" si="43"/>
        <v>0</v>
      </c>
      <c r="H524" s="2"/>
    </row>
    <row r="525" spans="1:9" ht="15.75" x14ac:dyDescent="0.2">
      <c r="A525" s="348" t="s">
        <v>54</v>
      </c>
      <c r="B525" s="349"/>
      <c r="C525" s="360"/>
      <c r="D525" s="77">
        <v>6372.5</v>
      </c>
      <c r="E525" s="78">
        <f>E527</f>
        <v>15000</v>
      </c>
      <c r="F525" s="77">
        <f>F527</f>
        <v>0</v>
      </c>
      <c r="G525" s="68">
        <f t="shared" si="43"/>
        <v>0</v>
      </c>
      <c r="H525" s="2"/>
    </row>
    <row r="526" spans="1:9" ht="15.75" x14ac:dyDescent="0.2">
      <c r="A526" s="348" t="s">
        <v>49</v>
      </c>
      <c r="B526" s="349"/>
      <c r="C526" s="350"/>
      <c r="D526" s="77">
        <v>0</v>
      </c>
      <c r="E526" s="78">
        <v>0</v>
      </c>
      <c r="F526" s="77">
        <v>0</v>
      </c>
      <c r="G526" s="68">
        <v>0</v>
      </c>
      <c r="H526" s="2"/>
    </row>
    <row r="527" spans="1:9" ht="15.75" x14ac:dyDescent="0.2">
      <c r="A527" s="53"/>
      <c r="B527" s="90">
        <v>4</v>
      </c>
      <c r="C527" s="80" t="s">
        <v>136</v>
      </c>
      <c r="D527" s="98">
        <f t="shared" si="45"/>
        <v>6372.5</v>
      </c>
      <c r="E527" s="218">
        <f t="shared" si="45"/>
        <v>15000</v>
      </c>
      <c r="F527" s="98">
        <f t="shared" si="45"/>
        <v>0</v>
      </c>
      <c r="G527" s="68">
        <f t="shared" si="43"/>
        <v>0</v>
      </c>
      <c r="H527" s="2"/>
    </row>
    <row r="528" spans="1:9" ht="15.75" x14ac:dyDescent="0.2">
      <c r="A528" s="53"/>
      <c r="B528" s="91">
        <v>42</v>
      </c>
      <c r="C528" s="82" t="s">
        <v>241</v>
      </c>
      <c r="D528" s="83">
        <f>SUM(D529:D529)</f>
        <v>6372.5</v>
      </c>
      <c r="E528" s="84">
        <f>SUM(E529:E529)</f>
        <v>15000</v>
      </c>
      <c r="F528" s="83">
        <f>SUM(F529:F529)</f>
        <v>0</v>
      </c>
      <c r="G528" s="68">
        <f t="shared" si="43"/>
        <v>0</v>
      </c>
      <c r="H528" s="2"/>
    </row>
    <row r="529" spans="1:9" ht="15.75" x14ac:dyDescent="0.2">
      <c r="A529" s="53"/>
      <c r="B529" s="103">
        <v>421</v>
      </c>
      <c r="C529" s="86" t="s">
        <v>242</v>
      </c>
      <c r="D529" s="89">
        <v>6372.5</v>
      </c>
      <c r="E529" s="158">
        <v>15000</v>
      </c>
      <c r="F529" s="89">
        <v>0</v>
      </c>
      <c r="G529" s="68">
        <f t="shared" si="43"/>
        <v>0</v>
      </c>
      <c r="H529" s="2"/>
      <c r="I529" s="3"/>
    </row>
    <row r="530" spans="1:9" ht="32.25" customHeight="1" x14ac:dyDescent="0.2">
      <c r="A530" s="365" t="s">
        <v>35</v>
      </c>
      <c r="B530" s="365"/>
      <c r="C530" s="365"/>
      <c r="D530" s="168">
        <f>D533</f>
        <v>0</v>
      </c>
      <c r="E530" s="169">
        <f t="shared" ref="D530:F533" si="46">E531</f>
        <v>5350</v>
      </c>
      <c r="F530" s="168">
        <f t="shared" si="46"/>
        <v>0</v>
      </c>
      <c r="G530" s="68">
        <f t="shared" si="43"/>
        <v>0</v>
      </c>
    </row>
    <row r="531" spans="1:9" ht="15.75" x14ac:dyDescent="0.2">
      <c r="A531" s="369" t="s">
        <v>236</v>
      </c>
      <c r="B531" s="369"/>
      <c r="C531" s="369"/>
      <c r="D531" s="75">
        <f t="shared" si="46"/>
        <v>0</v>
      </c>
      <c r="E531" s="76">
        <f t="shared" si="46"/>
        <v>5350</v>
      </c>
      <c r="F531" s="75">
        <f t="shared" si="46"/>
        <v>0</v>
      </c>
      <c r="G531" s="68">
        <f t="shared" si="43"/>
        <v>0</v>
      </c>
    </row>
    <row r="532" spans="1:9" ht="15.75" x14ac:dyDescent="0.2">
      <c r="A532" s="367" t="s">
        <v>187</v>
      </c>
      <c r="B532" s="367"/>
      <c r="C532" s="367"/>
      <c r="D532" s="77">
        <f t="shared" si="46"/>
        <v>0</v>
      </c>
      <c r="E532" s="78">
        <f t="shared" si="46"/>
        <v>5350</v>
      </c>
      <c r="F532" s="77">
        <f t="shared" si="46"/>
        <v>0</v>
      </c>
      <c r="G532" s="68">
        <f t="shared" si="43"/>
        <v>0</v>
      </c>
    </row>
    <row r="533" spans="1:9" ht="15.75" x14ac:dyDescent="0.2">
      <c r="A533" s="53"/>
      <c r="B533" s="90">
        <v>4</v>
      </c>
      <c r="C533" s="102" t="s">
        <v>243</v>
      </c>
      <c r="D533" s="98">
        <f t="shared" si="46"/>
        <v>0</v>
      </c>
      <c r="E533" s="97">
        <f t="shared" si="46"/>
        <v>5350</v>
      </c>
      <c r="F533" s="98">
        <f t="shared" si="46"/>
        <v>0</v>
      </c>
      <c r="G533" s="68">
        <f t="shared" si="43"/>
        <v>0</v>
      </c>
    </row>
    <row r="534" spans="1:9" ht="15.75" x14ac:dyDescent="0.2">
      <c r="A534" s="53"/>
      <c r="B534" s="91">
        <v>42</v>
      </c>
      <c r="C534" s="82" t="s">
        <v>244</v>
      </c>
      <c r="D534" s="83">
        <f>SUM(D535:D535)</f>
        <v>0</v>
      </c>
      <c r="E534" s="84">
        <f>SUM(E535:E535)</f>
        <v>5350</v>
      </c>
      <c r="F534" s="83">
        <f>SUM(F535:F535)</f>
        <v>0</v>
      </c>
      <c r="G534" s="68">
        <f t="shared" si="43"/>
        <v>0</v>
      </c>
    </row>
    <row r="535" spans="1:9" ht="15.75" x14ac:dyDescent="0.2">
      <c r="A535" s="53"/>
      <c r="B535" s="103">
        <v>426</v>
      </c>
      <c r="C535" s="86" t="s">
        <v>13</v>
      </c>
      <c r="D535" s="89">
        <v>0</v>
      </c>
      <c r="E535" s="158">
        <v>5350</v>
      </c>
      <c r="F535" s="89">
        <v>0</v>
      </c>
      <c r="G535" s="68">
        <f t="shared" si="43"/>
        <v>0</v>
      </c>
      <c r="H535" s="3"/>
    </row>
    <row r="536" spans="1:9" ht="15.75" x14ac:dyDescent="0.2">
      <c r="A536" s="384" t="s">
        <v>245</v>
      </c>
      <c r="B536" s="385"/>
      <c r="C536" s="386"/>
      <c r="D536" s="73">
        <f>D537</f>
        <v>1386.78</v>
      </c>
      <c r="E536" s="74">
        <f>E537</f>
        <v>4250</v>
      </c>
      <c r="F536" s="73">
        <f>F540</f>
        <v>2850</v>
      </c>
      <c r="G536" s="68">
        <f t="shared" si="43"/>
        <v>67.058823529411754</v>
      </c>
    </row>
    <row r="537" spans="1:9" ht="15.75" x14ac:dyDescent="0.2">
      <c r="A537" s="381" t="s">
        <v>239</v>
      </c>
      <c r="B537" s="382"/>
      <c r="C537" s="383"/>
      <c r="D537" s="75">
        <f>D540</f>
        <v>1386.78</v>
      </c>
      <c r="E537" s="76">
        <f>E540</f>
        <v>4250</v>
      </c>
      <c r="F537" s="75">
        <f>F536</f>
        <v>2850</v>
      </c>
      <c r="G537" s="68">
        <f t="shared" si="43"/>
        <v>67.058823529411754</v>
      </c>
    </row>
    <row r="538" spans="1:9" ht="15.75" x14ac:dyDescent="0.2">
      <c r="A538" s="387" t="s">
        <v>187</v>
      </c>
      <c r="B538" s="388"/>
      <c r="C538" s="389"/>
      <c r="D538" s="77">
        <v>0</v>
      </c>
      <c r="E538" s="78">
        <v>0</v>
      </c>
      <c r="F538" s="77">
        <v>0</v>
      </c>
      <c r="G538" s="68">
        <v>0</v>
      </c>
    </row>
    <row r="539" spans="1:9" ht="15.75" x14ac:dyDescent="0.2">
      <c r="A539" s="348" t="s">
        <v>66</v>
      </c>
      <c r="B539" s="349"/>
      <c r="C539" s="350"/>
      <c r="D539" s="77">
        <v>1386.78</v>
      </c>
      <c r="E539" s="78">
        <v>4250</v>
      </c>
      <c r="F539" s="77">
        <v>2850</v>
      </c>
      <c r="G539" s="68">
        <f t="shared" si="43"/>
        <v>67.058823529411754</v>
      </c>
    </row>
    <row r="540" spans="1:9" ht="15.75" x14ac:dyDescent="0.2">
      <c r="A540" s="53"/>
      <c r="B540" s="90">
        <v>3</v>
      </c>
      <c r="C540" s="80" t="s">
        <v>114</v>
      </c>
      <c r="D540" s="98">
        <f>SUM(D544,D541)</f>
        <v>1386.78</v>
      </c>
      <c r="E540" s="218">
        <f>SUM(E544,E541)</f>
        <v>4250</v>
      </c>
      <c r="F540" s="98">
        <f>SUM(F544,F541)</f>
        <v>2850</v>
      </c>
      <c r="G540" s="68">
        <f t="shared" si="43"/>
        <v>67.058823529411754</v>
      </c>
    </row>
    <row r="541" spans="1:9" ht="15.75" x14ac:dyDescent="0.2">
      <c r="A541" s="53"/>
      <c r="B541" s="91">
        <v>32</v>
      </c>
      <c r="C541" s="82" t="s">
        <v>115</v>
      </c>
      <c r="D541" s="83">
        <f>SUM(D542,D543)</f>
        <v>325</v>
      </c>
      <c r="E541" s="84">
        <f>SUM(E542,E543)</f>
        <v>2750</v>
      </c>
      <c r="F541" s="83">
        <f>SUM(F542,F543)</f>
        <v>700</v>
      </c>
      <c r="G541" s="68">
        <f t="shared" si="43"/>
        <v>25.454545454545453</v>
      </c>
    </row>
    <row r="542" spans="1:9" ht="15.75" x14ac:dyDescent="0.2">
      <c r="A542" s="53"/>
      <c r="B542" s="157">
        <v>322</v>
      </c>
      <c r="C542" s="86" t="s">
        <v>232</v>
      </c>
      <c r="D542" s="104">
        <v>0</v>
      </c>
      <c r="E542" s="220">
        <v>750</v>
      </c>
      <c r="F542" s="208">
        <v>0</v>
      </c>
      <c r="G542" s="68">
        <f t="shared" si="43"/>
        <v>0</v>
      </c>
    </row>
    <row r="543" spans="1:9" ht="15.75" x14ac:dyDescent="0.2">
      <c r="A543" s="53"/>
      <c r="B543" s="223">
        <v>323</v>
      </c>
      <c r="C543" s="94" t="s">
        <v>195</v>
      </c>
      <c r="D543" s="152">
        <v>325</v>
      </c>
      <c r="E543" s="224">
        <v>2000</v>
      </c>
      <c r="F543" s="152">
        <v>700</v>
      </c>
      <c r="G543" s="68">
        <f t="shared" si="43"/>
        <v>35</v>
      </c>
    </row>
    <row r="544" spans="1:9" ht="15.75" x14ac:dyDescent="0.2">
      <c r="A544" s="53"/>
      <c r="B544" s="225">
        <v>38</v>
      </c>
      <c r="C544" s="80" t="s">
        <v>118</v>
      </c>
      <c r="D544" s="184">
        <f>SUM(D545:D545)</f>
        <v>1061.78</v>
      </c>
      <c r="E544" s="185">
        <f>SUM(E545:E545)</f>
        <v>1500</v>
      </c>
      <c r="F544" s="184">
        <f>SUM(F545:F545)</f>
        <v>2150</v>
      </c>
      <c r="G544" s="68">
        <f t="shared" si="43"/>
        <v>143.33333333333334</v>
      </c>
    </row>
    <row r="545" spans="1:12" ht="15.75" x14ac:dyDescent="0.2">
      <c r="A545" s="53"/>
      <c r="B545" s="103">
        <v>381</v>
      </c>
      <c r="C545" s="86" t="s">
        <v>119</v>
      </c>
      <c r="D545" s="87">
        <v>1061.78</v>
      </c>
      <c r="E545" s="158">
        <v>1500</v>
      </c>
      <c r="F545" s="89">
        <v>2150</v>
      </c>
      <c r="G545" s="68">
        <f t="shared" si="43"/>
        <v>143.33333333333334</v>
      </c>
    </row>
    <row r="546" spans="1:12" s="12" customFormat="1" ht="17.25" customHeight="1" x14ac:dyDescent="0.2">
      <c r="A546" s="511" t="s">
        <v>36</v>
      </c>
      <c r="B546" s="511"/>
      <c r="C546" s="511"/>
      <c r="D546" s="138">
        <f>D547</f>
        <v>5854.24</v>
      </c>
      <c r="E546" s="138">
        <f>E547</f>
        <v>26500</v>
      </c>
      <c r="F546" s="138">
        <f>F547</f>
        <v>4902.62</v>
      </c>
      <c r="G546" s="68">
        <f t="shared" si="43"/>
        <v>18.500452830188678</v>
      </c>
      <c r="L546" s="51"/>
    </row>
    <row r="547" spans="1:12" ht="21.95" customHeight="1" x14ac:dyDescent="0.2">
      <c r="A547" s="443" t="s">
        <v>246</v>
      </c>
      <c r="B547" s="443"/>
      <c r="C547" s="443"/>
      <c r="D547" s="72">
        <f>SUM(D548,D558,D565,D572)</f>
        <v>5854.24</v>
      </c>
      <c r="E547" s="72">
        <f>SUM(E548,E558,E565,E572)</f>
        <v>26500</v>
      </c>
      <c r="F547" s="72">
        <f>SUM(F548,F558,F565,F572)</f>
        <v>4902.62</v>
      </c>
      <c r="G547" s="68">
        <f t="shared" si="43"/>
        <v>18.500452830188678</v>
      </c>
      <c r="H547" s="2"/>
      <c r="I547" s="2"/>
    </row>
    <row r="548" spans="1:12" ht="30.75" customHeight="1" x14ac:dyDescent="0.2">
      <c r="A548" s="370" t="s">
        <v>247</v>
      </c>
      <c r="B548" s="370"/>
      <c r="C548" s="370"/>
      <c r="D548" s="169">
        <f>D549</f>
        <v>3252.64</v>
      </c>
      <c r="E548" s="169">
        <f>E549</f>
        <v>18000</v>
      </c>
      <c r="F548" s="169">
        <f>F553</f>
        <v>3402.66</v>
      </c>
      <c r="G548" s="68">
        <f t="shared" si="43"/>
        <v>18.903666666666666</v>
      </c>
      <c r="H548" s="2"/>
      <c r="I548" s="2"/>
    </row>
    <row r="549" spans="1:12" ht="15.75" x14ac:dyDescent="0.2">
      <c r="A549" s="501" t="s">
        <v>248</v>
      </c>
      <c r="B549" s="501"/>
      <c r="C549" s="501"/>
      <c r="D549" s="75">
        <f>D553</f>
        <v>3252.64</v>
      </c>
      <c r="E549" s="76">
        <f>E553</f>
        <v>18000</v>
      </c>
      <c r="F549" s="75">
        <f>F548</f>
        <v>3402.66</v>
      </c>
      <c r="G549" s="68">
        <f t="shared" si="43"/>
        <v>18.903666666666666</v>
      </c>
      <c r="H549" s="2"/>
      <c r="I549" s="2"/>
    </row>
    <row r="550" spans="1:12" ht="15.75" x14ac:dyDescent="0.2">
      <c r="A550" s="367" t="s">
        <v>187</v>
      </c>
      <c r="B550" s="367"/>
      <c r="C550" s="367"/>
      <c r="D550" s="77">
        <v>0</v>
      </c>
      <c r="E550" s="78">
        <v>0</v>
      </c>
      <c r="F550" s="77">
        <v>0</v>
      </c>
      <c r="G550" s="68">
        <v>0</v>
      </c>
      <c r="H550" s="2"/>
      <c r="I550" s="2"/>
    </row>
    <row r="551" spans="1:12" ht="15.75" x14ac:dyDescent="0.2">
      <c r="A551" s="351" t="s">
        <v>39</v>
      </c>
      <c r="B551" s="351"/>
      <c r="C551" s="351"/>
      <c r="D551" s="77">
        <v>0</v>
      </c>
      <c r="E551" s="78">
        <v>0</v>
      </c>
      <c r="F551" s="77">
        <v>0</v>
      </c>
      <c r="G551" s="68">
        <v>0</v>
      </c>
      <c r="H551" s="2"/>
      <c r="I551" s="2"/>
    </row>
    <row r="552" spans="1:12" ht="15.75" x14ac:dyDescent="0.2">
      <c r="A552" s="351" t="s">
        <v>54</v>
      </c>
      <c r="B552" s="351"/>
      <c r="C552" s="351"/>
      <c r="D552" s="77">
        <v>3252.64</v>
      </c>
      <c r="E552" s="78">
        <v>18000</v>
      </c>
      <c r="F552" s="77">
        <v>3402.66</v>
      </c>
      <c r="G552" s="68">
        <f t="shared" si="43"/>
        <v>18.903666666666666</v>
      </c>
      <c r="H552" s="2"/>
      <c r="I552" s="2"/>
    </row>
    <row r="553" spans="1:12" ht="15.75" x14ac:dyDescent="0.2">
      <c r="A553" s="53"/>
      <c r="B553" s="90">
        <v>3</v>
      </c>
      <c r="C553" s="80" t="s">
        <v>114</v>
      </c>
      <c r="D553" s="98">
        <f>SUM(D554,D556)</f>
        <v>3252.64</v>
      </c>
      <c r="E553" s="218">
        <f>SUM(E554,E556)</f>
        <v>18000</v>
      </c>
      <c r="F553" s="98">
        <f>SUM(F554,F556)</f>
        <v>3402.66</v>
      </c>
      <c r="G553" s="68">
        <f t="shared" si="43"/>
        <v>18.903666666666666</v>
      </c>
      <c r="H553" s="2"/>
      <c r="I553" s="2"/>
    </row>
    <row r="554" spans="1:12" ht="15.75" x14ac:dyDescent="0.2">
      <c r="A554" s="53"/>
      <c r="B554" s="91">
        <v>37</v>
      </c>
      <c r="C554" s="82" t="s">
        <v>213</v>
      </c>
      <c r="D554" s="83">
        <f>SUM(D555:D555)</f>
        <v>3252.64</v>
      </c>
      <c r="E554" s="84">
        <f>SUM(E555:E555)</f>
        <v>18000</v>
      </c>
      <c r="F554" s="83">
        <f>SUM(F555:F555)</f>
        <v>3402.66</v>
      </c>
      <c r="G554" s="68">
        <f t="shared" si="43"/>
        <v>18.903666666666666</v>
      </c>
      <c r="H554" s="2"/>
      <c r="I554" s="2"/>
    </row>
    <row r="555" spans="1:12" ht="15.75" x14ac:dyDescent="0.2">
      <c r="A555" s="53"/>
      <c r="B555" s="157">
        <v>372</v>
      </c>
      <c r="C555" s="118" t="s">
        <v>249</v>
      </c>
      <c r="D555" s="87">
        <v>3252.64</v>
      </c>
      <c r="E555" s="122">
        <v>18000</v>
      </c>
      <c r="F555" s="89">
        <v>3402.66</v>
      </c>
      <c r="G555" s="68">
        <f t="shared" si="43"/>
        <v>18.903666666666666</v>
      </c>
      <c r="H555" s="4"/>
      <c r="I555" s="2"/>
    </row>
    <row r="556" spans="1:12" ht="15.75" x14ac:dyDescent="0.2">
      <c r="A556" s="53"/>
      <c r="B556" s="166">
        <v>38</v>
      </c>
      <c r="C556" s="82" t="s">
        <v>118</v>
      </c>
      <c r="D556" s="219">
        <f>D557</f>
        <v>0</v>
      </c>
      <c r="E556" s="125">
        <f>E557</f>
        <v>0</v>
      </c>
      <c r="F556" s="124">
        <f>F557</f>
        <v>0</v>
      </c>
      <c r="G556" s="68">
        <v>0</v>
      </c>
      <c r="H556" s="2"/>
      <c r="I556" s="2"/>
    </row>
    <row r="557" spans="1:12" ht="15.75" x14ac:dyDescent="0.2">
      <c r="A557" s="53"/>
      <c r="B557" s="226">
        <v>381</v>
      </c>
      <c r="C557" s="118" t="s">
        <v>119</v>
      </c>
      <c r="D557" s="104">
        <v>0</v>
      </c>
      <c r="E557" s="210">
        <v>0</v>
      </c>
      <c r="F557" s="208">
        <v>0</v>
      </c>
      <c r="G557" s="68">
        <v>0</v>
      </c>
      <c r="H557" s="2"/>
      <c r="I557" s="2"/>
    </row>
    <row r="558" spans="1:12" ht="15.75" x14ac:dyDescent="0.2">
      <c r="A558" s="446" t="s">
        <v>250</v>
      </c>
      <c r="B558" s="446"/>
      <c r="C558" s="447"/>
      <c r="D558" s="169">
        <f t="shared" ref="D558:F562" si="47">D559</f>
        <v>1000</v>
      </c>
      <c r="E558" s="169">
        <f t="shared" si="47"/>
        <v>4500</v>
      </c>
      <c r="F558" s="169">
        <f>F562</f>
        <v>500</v>
      </c>
      <c r="G558" s="68">
        <f t="shared" si="43"/>
        <v>11.111111111111111</v>
      </c>
    </row>
    <row r="559" spans="1:12" ht="15.75" x14ac:dyDescent="0.2">
      <c r="A559" s="381" t="s">
        <v>251</v>
      </c>
      <c r="B559" s="382"/>
      <c r="C559" s="383"/>
      <c r="D559" s="75">
        <f>D562</f>
        <v>1000</v>
      </c>
      <c r="E559" s="76">
        <f>E563</f>
        <v>4500</v>
      </c>
      <c r="F559" s="75">
        <f>F558</f>
        <v>500</v>
      </c>
      <c r="G559" s="68">
        <f t="shared" si="43"/>
        <v>11.111111111111111</v>
      </c>
    </row>
    <row r="560" spans="1:12" ht="15.75" x14ac:dyDescent="0.2">
      <c r="A560" s="387" t="s">
        <v>187</v>
      </c>
      <c r="B560" s="388"/>
      <c r="C560" s="389"/>
      <c r="D560" s="77">
        <v>0</v>
      </c>
      <c r="E560" s="78">
        <v>0</v>
      </c>
      <c r="F560" s="77">
        <v>0</v>
      </c>
      <c r="G560" s="68">
        <v>0</v>
      </c>
    </row>
    <row r="561" spans="1:9" ht="15.75" x14ac:dyDescent="0.2">
      <c r="A561" s="348" t="s">
        <v>66</v>
      </c>
      <c r="B561" s="349"/>
      <c r="C561" s="350"/>
      <c r="D561" s="77">
        <v>1000</v>
      </c>
      <c r="E561" s="78">
        <v>4500</v>
      </c>
      <c r="F561" s="77">
        <v>500</v>
      </c>
      <c r="G561" s="68">
        <f t="shared" si="43"/>
        <v>11.111111111111111</v>
      </c>
    </row>
    <row r="562" spans="1:9" ht="15.75" x14ac:dyDescent="0.2">
      <c r="A562" s="53"/>
      <c r="B562" s="90">
        <v>3</v>
      </c>
      <c r="C562" s="80" t="s">
        <v>114</v>
      </c>
      <c r="D562" s="98">
        <f t="shared" si="47"/>
        <v>1000</v>
      </c>
      <c r="E562" s="97">
        <f t="shared" si="47"/>
        <v>4500</v>
      </c>
      <c r="F562" s="98">
        <f t="shared" si="47"/>
        <v>500</v>
      </c>
      <c r="G562" s="68">
        <f t="shared" si="43"/>
        <v>11.111111111111111</v>
      </c>
    </row>
    <row r="563" spans="1:9" ht="15.75" x14ac:dyDescent="0.2">
      <c r="A563" s="53"/>
      <c r="B563" s="91">
        <v>37</v>
      </c>
      <c r="C563" s="82" t="s">
        <v>213</v>
      </c>
      <c r="D563" s="83">
        <f>SUM(D564:D564)</f>
        <v>1000</v>
      </c>
      <c r="E563" s="84">
        <f>SUM(E564:E564)</f>
        <v>4500</v>
      </c>
      <c r="F563" s="83">
        <f>SUM(F564:F564)</f>
        <v>500</v>
      </c>
      <c r="G563" s="68">
        <f t="shared" si="43"/>
        <v>11.111111111111111</v>
      </c>
    </row>
    <row r="564" spans="1:9" ht="15.75" x14ac:dyDescent="0.2">
      <c r="A564" s="53"/>
      <c r="B564" s="103">
        <v>372</v>
      </c>
      <c r="C564" s="86" t="s">
        <v>217</v>
      </c>
      <c r="D564" s="87">
        <v>1000</v>
      </c>
      <c r="E564" s="88">
        <v>4500</v>
      </c>
      <c r="F564" s="89">
        <v>500</v>
      </c>
      <c r="G564" s="68">
        <f t="shared" si="43"/>
        <v>11.111111111111111</v>
      </c>
    </row>
    <row r="565" spans="1:9" ht="15.75" x14ac:dyDescent="0.2">
      <c r="A565" s="390" t="s">
        <v>252</v>
      </c>
      <c r="B565" s="391"/>
      <c r="C565" s="392"/>
      <c r="D565" s="169">
        <f t="shared" ref="D565:F569" si="48">D566</f>
        <v>1601.6</v>
      </c>
      <c r="E565" s="169">
        <f t="shared" si="48"/>
        <v>2000</v>
      </c>
      <c r="F565" s="169">
        <f>F569</f>
        <v>999.96</v>
      </c>
      <c r="G565" s="68">
        <f t="shared" si="43"/>
        <v>49.998000000000005</v>
      </c>
      <c r="H565" s="2"/>
    </row>
    <row r="566" spans="1:9" ht="15.75" x14ac:dyDescent="0.2">
      <c r="A566" s="381" t="s">
        <v>248</v>
      </c>
      <c r="B566" s="382"/>
      <c r="C566" s="383"/>
      <c r="D566" s="75">
        <f>D569</f>
        <v>1601.6</v>
      </c>
      <c r="E566" s="76">
        <f>E569</f>
        <v>2000</v>
      </c>
      <c r="F566" s="75">
        <f>F569</f>
        <v>999.96</v>
      </c>
      <c r="G566" s="68">
        <f t="shared" si="43"/>
        <v>49.998000000000005</v>
      </c>
      <c r="H566" s="2"/>
    </row>
    <row r="567" spans="1:9" ht="15.75" x14ac:dyDescent="0.2">
      <c r="A567" s="387" t="s">
        <v>187</v>
      </c>
      <c r="B567" s="388"/>
      <c r="C567" s="389"/>
      <c r="D567" s="77">
        <v>0</v>
      </c>
      <c r="E567" s="78">
        <v>0</v>
      </c>
      <c r="F567" s="77">
        <v>0</v>
      </c>
      <c r="G567" s="68">
        <v>0</v>
      </c>
      <c r="H567" s="2"/>
    </row>
    <row r="568" spans="1:9" ht="15.75" x14ac:dyDescent="0.2">
      <c r="A568" s="348" t="s">
        <v>67</v>
      </c>
      <c r="B568" s="349"/>
      <c r="C568" s="350"/>
      <c r="D568" s="77">
        <v>1601.6</v>
      </c>
      <c r="E568" s="78">
        <v>2000</v>
      </c>
      <c r="F568" s="77">
        <v>999.96</v>
      </c>
      <c r="G568" s="68">
        <f t="shared" si="43"/>
        <v>49.998000000000005</v>
      </c>
      <c r="H568" s="2"/>
    </row>
    <row r="569" spans="1:9" ht="15.75" x14ac:dyDescent="0.2">
      <c r="A569" s="53"/>
      <c r="B569" s="90">
        <v>3</v>
      </c>
      <c r="C569" s="80" t="s">
        <v>114</v>
      </c>
      <c r="D569" s="98">
        <f t="shared" si="48"/>
        <v>1601.6</v>
      </c>
      <c r="E569" s="218">
        <f t="shared" si="48"/>
        <v>2000</v>
      </c>
      <c r="F569" s="98">
        <f t="shared" si="48"/>
        <v>999.96</v>
      </c>
      <c r="G569" s="68">
        <f t="shared" si="43"/>
        <v>49.998000000000005</v>
      </c>
      <c r="H569" s="2"/>
      <c r="I569" s="506"/>
    </row>
    <row r="570" spans="1:9" ht="15.75" x14ac:dyDescent="0.2">
      <c r="A570" s="53"/>
      <c r="B570" s="91">
        <v>38</v>
      </c>
      <c r="C570" s="82" t="s">
        <v>118</v>
      </c>
      <c r="D570" s="83">
        <f>SUM(D571:D571)</f>
        <v>1601.6</v>
      </c>
      <c r="E570" s="84">
        <f>SUM(E571:E571)</f>
        <v>2000</v>
      </c>
      <c r="F570" s="83">
        <f>SUM(F571:F571)</f>
        <v>999.96</v>
      </c>
      <c r="G570" s="68">
        <f t="shared" si="43"/>
        <v>49.998000000000005</v>
      </c>
      <c r="H570" s="4"/>
      <c r="I570" s="507"/>
    </row>
    <row r="571" spans="1:9" ht="15.75" x14ac:dyDescent="0.2">
      <c r="A571" s="53"/>
      <c r="B571" s="103">
        <v>381</v>
      </c>
      <c r="C571" s="86" t="s">
        <v>119</v>
      </c>
      <c r="D571" s="87">
        <v>1601.6</v>
      </c>
      <c r="E571" s="158">
        <v>2000</v>
      </c>
      <c r="F571" s="89">
        <v>999.96</v>
      </c>
      <c r="G571" s="68">
        <f t="shared" si="43"/>
        <v>49.998000000000005</v>
      </c>
      <c r="H571" s="2"/>
      <c r="I571" s="507"/>
    </row>
    <row r="572" spans="1:9" ht="15.75" x14ac:dyDescent="0.2">
      <c r="A572" s="450" t="s">
        <v>261</v>
      </c>
      <c r="B572" s="451"/>
      <c r="C572" s="452"/>
      <c r="D572" s="168">
        <f t="shared" ref="D572:F576" si="49">D573</f>
        <v>0</v>
      </c>
      <c r="E572" s="169">
        <f t="shared" si="49"/>
        <v>2000</v>
      </c>
      <c r="F572" s="168">
        <f t="shared" si="49"/>
        <v>0</v>
      </c>
      <c r="G572" s="68">
        <f t="shared" si="43"/>
        <v>0</v>
      </c>
      <c r="I572" s="507"/>
    </row>
    <row r="573" spans="1:9" ht="15.75" x14ac:dyDescent="0.2">
      <c r="A573" s="382" t="s">
        <v>251</v>
      </c>
      <c r="B573" s="382"/>
      <c r="C573" s="504"/>
      <c r="D573" s="75">
        <f t="shared" si="49"/>
        <v>0</v>
      </c>
      <c r="E573" s="76">
        <f>E576</f>
        <v>2000</v>
      </c>
      <c r="F573" s="75">
        <f t="shared" si="49"/>
        <v>0</v>
      </c>
      <c r="G573" s="68">
        <f t="shared" si="43"/>
        <v>0</v>
      </c>
    </row>
    <row r="574" spans="1:9" ht="15.75" x14ac:dyDescent="0.2">
      <c r="A574" s="387" t="s">
        <v>187</v>
      </c>
      <c r="B574" s="388"/>
      <c r="C574" s="389"/>
      <c r="D574" s="77">
        <f>D576</f>
        <v>0</v>
      </c>
      <c r="E574" s="78">
        <v>0</v>
      </c>
      <c r="F574" s="77">
        <f>F576</f>
        <v>0</v>
      </c>
      <c r="G574" s="68">
        <v>0</v>
      </c>
    </row>
    <row r="575" spans="1:9" ht="15.75" x14ac:dyDescent="0.2">
      <c r="A575" s="348" t="s">
        <v>66</v>
      </c>
      <c r="B575" s="349"/>
      <c r="C575" s="350"/>
      <c r="D575" s="77">
        <v>0</v>
      </c>
      <c r="E575" s="78">
        <v>2000</v>
      </c>
      <c r="F575" s="77">
        <v>0</v>
      </c>
      <c r="G575" s="68">
        <f t="shared" si="43"/>
        <v>0</v>
      </c>
    </row>
    <row r="576" spans="1:9" ht="15.75" x14ac:dyDescent="0.2">
      <c r="A576" s="53"/>
      <c r="B576" s="90">
        <v>3</v>
      </c>
      <c r="C576" s="80" t="s">
        <v>114</v>
      </c>
      <c r="D576" s="98">
        <f t="shared" si="49"/>
        <v>0</v>
      </c>
      <c r="E576" s="97">
        <f t="shared" si="49"/>
        <v>2000</v>
      </c>
      <c r="F576" s="98">
        <f t="shared" si="49"/>
        <v>0</v>
      </c>
      <c r="G576" s="68">
        <f t="shared" ref="G576:G593" si="50">F576/E576*100</f>
        <v>0</v>
      </c>
    </row>
    <row r="577" spans="1:7" ht="15.75" x14ac:dyDescent="0.2">
      <c r="A577" s="53"/>
      <c r="B577" s="91">
        <v>37</v>
      </c>
      <c r="C577" s="82" t="s">
        <v>213</v>
      </c>
      <c r="D577" s="83">
        <f>SUM(D578:D578)</f>
        <v>0</v>
      </c>
      <c r="E577" s="84">
        <f>SUM(E578:E578)</f>
        <v>2000</v>
      </c>
      <c r="F577" s="83">
        <f>SUM(F578:F578)</f>
        <v>0</v>
      </c>
      <c r="G577" s="68">
        <f t="shared" si="50"/>
        <v>0</v>
      </c>
    </row>
    <row r="578" spans="1:7" ht="15.75" x14ac:dyDescent="0.2">
      <c r="A578" s="53"/>
      <c r="B578" s="157">
        <v>372</v>
      </c>
      <c r="C578" s="118" t="s">
        <v>217</v>
      </c>
      <c r="D578" s="89">
        <v>0</v>
      </c>
      <c r="E578" s="88">
        <v>2000</v>
      </c>
      <c r="F578" s="89">
        <v>0</v>
      </c>
      <c r="G578" s="68">
        <f t="shared" si="50"/>
        <v>0</v>
      </c>
    </row>
    <row r="579" spans="1:7" ht="16.5" customHeight="1" x14ac:dyDescent="0.2">
      <c r="A579" s="427" t="s">
        <v>37</v>
      </c>
      <c r="B579" s="427"/>
      <c r="C579" s="428"/>
      <c r="D579" s="121">
        <f>SUM(D580)</f>
        <v>54977.159999999996</v>
      </c>
      <c r="E579" s="138">
        <f>E580</f>
        <v>32500</v>
      </c>
      <c r="F579" s="121">
        <f>SUM(F580)</f>
        <v>0</v>
      </c>
      <c r="G579" s="68">
        <f t="shared" si="50"/>
        <v>0</v>
      </c>
    </row>
    <row r="580" spans="1:7" ht="21.75" customHeight="1" x14ac:dyDescent="0.2">
      <c r="A580" s="429" t="s">
        <v>253</v>
      </c>
      <c r="B580" s="430"/>
      <c r="C580" s="431"/>
      <c r="D580" s="72">
        <f>SUM(D581,D595)</f>
        <v>54977.159999999996</v>
      </c>
      <c r="E580" s="72">
        <f>SUM(,E581,E595)</f>
        <v>32500</v>
      </c>
      <c r="F580" s="72">
        <f>SUM(F581,F595)</f>
        <v>0</v>
      </c>
      <c r="G580" s="68">
        <f t="shared" si="50"/>
        <v>0</v>
      </c>
    </row>
    <row r="581" spans="1:7" ht="15.75" x14ac:dyDescent="0.2">
      <c r="A581" s="384" t="s">
        <v>254</v>
      </c>
      <c r="B581" s="385"/>
      <c r="C581" s="386"/>
      <c r="D581" s="73">
        <f>D582</f>
        <v>54977.159999999996</v>
      </c>
      <c r="E581" s="74">
        <f>E582</f>
        <v>32500</v>
      </c>
      <c r="F581" s="73">
        <f>SUM(F587,F590)</f>
        <v>0</v>
      </c>
      <c r="G581" s="68">
        <f t="shared" si="50"/>
        <v>0</v>
      </c>
    </row>
    <row r="582" spans="1:7" ht="15.75" x14ac:dyDescent="0.2">
      <c r="A582" s="381" t="s">
        <v>255</v>
      </c>
      <c r="B582" s="382"/>
      <c r="C582" s="383"/>
      <c r="D582" s="75">
        <f>SUM(D590,D587)</f>
        <v>54977.159999999996</v>
      </c>
      <c r="E582" s="76">
        <f>SUM(E587,E590)</f>
        <v>32500</v>
      </c>
      <c r="F582" s="76">
        <f>F581</f>
        <v>0</v>
      </c>
      <c r="G582" s="68">
        <f t="shared" si="50"/>
        <v>0</v>
      </c>
    </row>
    <row r="583" spans="1:7" ht="15.75" x14ac:dyDescent="0.2">
      <c r="A583" s="348" t="s">
        <v>54</v>
      </c>
      <c r="B583" s="349"/>
      <c r="C583" s="350"/>
      <c r="D583" s="77">
        <v>54977.16</v>
      </c>
      <c r="E583" s="78">
        <v>32500</v>
      </c>
      <c r="F583" s="77">
        <v>0</v>
      </c>
      <c r="G583" s="68">
        <f t="shared" si="50"/>
        <v>0</v>
      </c>
    </row>
    <row r="584" spans="1:7" ht="15.75" x14ac:dyDescent="0.2">
      <c r="A584" s="398" t="s">
        <v>155</v>
      </c>
      <c r="B584" s="399"/>
      <c r="C584" s="400"/>
      <c r="D584" s="77">
        <v>0</v>
      </c>
      <c r="E584" s="78">
        <v>0</v>
      </c>
      <c r="F584" s="77">
        <v>0</v>
      </c>
      <c r="G584" s="68">
        <v>0</v>
      </c>
    </row>
    <row r="585" spans="1:7" ht="15.75" x14ac:dyDescent="0.2">
      <c r="A585" s="418" t="s">
        <v>48</v>
      </c>
      <c r="B585" s="419"/>
      <c r="C585" s="420"/>
      <c r="D585" s="176">
        <v>0</v>
      </c>
      <c r="E585" s="175">
        <v>0</v>
      </c>
      <c r="F585" s="176">
        <v>0</v>
      </c>
      <c r="G585" s="68">
        <v>0</v>
      </c>
    </row>
    <row r="586" spans="1:7" ht="15.75" x14ac:dyDescent="0.2">
      <c r="A586" s="448" t="s">
        <v>49</v>
      </c>
      <c r="B586" s="401"/>
      <c r="C586" s="449"/>
      <c r="D586" s="176">
        <v>0</v>
      </c>
      <c r="E586" s="175">
        <v>0</v>
      </c>
      <c r="F586" s="176">
        <v>0</v>
      </c>
      <c r="G586" s="68">
        <v>0</v>
      </c>
    </row>
    <row r="587" spans="1:7" ht="15.75" x14ac:dyDescent="0.2">
      <c r="A587" s="227"/>
      <c r="B587" s="79">
        <v>3</v>
      </c>
      <c r="C587" s="80" t="s">
        <v>114</v>
      </c>
      <c r="D587" s="180">
        <f>D588</f>
        <v>2161.1999999999998</v>
      </c>
      <c r="E587" s="228">
        <f t="shared" ref="E587:F588" si="51">E588</f>
        <v>0</v>
      </c>
      <c r="F587" s="180">
        <f t="shared" si="51"/>
        <v>0</v>
      </c>
      <c r="G587" s="68">
        <v>0</v>
      </c>
    </row>
    <row r="588" spans="1:7" ht="15.75" x14ac:dyDescent="0.2">
      <c r="A588" s="227"/>
      <c r="B588" s="81">
        <v>32</v>
      </c>
      <c r="C588" s="82" t="s">
        <v>115</v>
      </c>
      <c r="D588" s="180">
        <f>D589</f>
        <v>2161.1999999999998</v>
      </c>
      <c r="E588" s="228">
        <f t="shared" si="51"/>
        <v>0</v>
      </c>
      <c r="F588" s="180">
        <f t="shared" si="51"/>
        <v>0</v>
      </c>
      <c r="G588" s="68">
        <v>0</v>
      </c>
    </row>
    <row r="589" spans="1:7" ht="15.75" x14ac:dyDescent="0.2">
      <c r="A589" s="227"/>
      <c r="B589" s="117">
        <v>323</v>
      </c>
      <c r="C589" s="118" t="s">
        <v>56</v>
      </c>
      <c r="D589" s="182">
        <v>2161.1999999999998</v>
      </c>
      <c r="E589" s="224">
        <v>0</v>
      </c>
      <c r="F589" s="182">
        <v>0</v>
      </c>
      <c r="G589" s="68">
        <v>0</v>
      </c>
    </row>
    <row r="590" spans="1:7" ht="15.75" x14ac:dyDescent="0.2">
      <c r="A590" s="53"/>
      <c r="B590" s="129">
        <v>4</v>
      </c>
      <c r="C590" s="130" t="s">
        <v>243</v>
      </c>
      <c r="D590" s="229">
        <f>SUM(D591:D591)</f>
        <v>52815.96</v>
      </c>
      <c r="E590" s="230">
        <f>E591</f>
        <v>32500</v>
      </c>
      <c r="F590" s="229">
        <f>F591</f>
        <v>0</v>
      </c>
      <c r="G590" s="68">
        <v>0</v>
      </c>
    </row>
    <row r="591" spans="1:7" ht="15.75" x14ac:dyDescent="0.2">
      <c r="A591" s="53"/>
      <c r="B591" s="79">
        <v>42</v>
      </c>
      <c r="C591" s="80" t="s">
        <v>244</v>
      </c>
      <c r="D591" s="83">
        <f>SUM(D592,D594)</f>
        <v>52815.96</v>
      </c>
      <c r="E591" s="84">
        <f>SUM(E592,E593,E594)</f>
        <v>32500</v>
      </c>
      <c r="F591" s="83">
        <f>SUM(F592:F592)</f>
        <v>0</v>
      </c>
      <c r="G591" s="68">
        <f t="shared" si="50"/>
        <v>0</v>
      </c>
    </row>
    <row r="592" spans="1:7" ht="15.75" x14ac:dyDescent="0.2">
      <c r="A592" s="53"/>
      <c r="B592" s="85">
        <v>421</v>
      </c>
      <c r="C592" s="118" t="s">
        <v>160</v>
      </c>
      <c r="D592" s="89">
        <v>52815.96</v>
      </c>
      <c r="E592" s="122">
        <v>5000</v>
      </c>
      <c r="F592" s="89">
        <v>0</v>
      </c>
      <c r="G592" s="68">
        <f t="shared" si="50"/>
        <v>0</v>
      </c>
    </row>
    <row r="593" spans="1:12" ht="15.75" x14ac:dyDescent="0.2">
      <c r="A593" s="53"/>
      <c r="B593" s="99">
        <v>422</v>
      </c>
      <c r="C593" s="100" t="s">
        <v>17</v>
      </c>
      <c r="D593" s="89">
        <v>0</v>
      </c>
      <c r="E593" s="122">
        <v>27500</v>
      </c>
      <c r="F593" s="89">
        <v>0</v>
      </c>
      <c r="G593" s="68">
        <f t="shared" si="50"/>
        <v>0</v>
      </c>
    </row>
    <row r="594" spans="1:12" ht="15.75" x14ac:dyDescent="0.2">
      <c r="A594" s="53"/>
      <c r="B594" s="99">
        <v>426</v>
      </c>
      <c r="C594" s="100" t="s">
        <v>41</v>
      </c>
      <c r="D594" s="89">
        <v>0</v>
      </c>
      <c r="E594" s="88">
        <v>0</v>
      </c>
      <c r="F594" s="98">
        <v>0</v>
      </c>
      <c r="G594" s="68">
        <v>0</v>
      </c>
    </row>
    <row r="595" spans="1:12" ht="48.75" customHeight="1" x14ac:dyDescent="0.2">
      <c r="A595" s="368" t="s">
        <v>256</v>
      </c>
      <c r="B595" s="368"/>
      <c r="C595" s="368"/>
      <c r="D595" s="74">
        <f t="shared" ref="D595:F599" si="52">D596</f>
        <v>0</v>
      </c>
      <c r="E595" s="74">
        <f t="shared" si="52"/>
        <v>0</v>
      </c>
      <c r="F595" s="74">
        <f t="shared" si="52"/>
        <v>0</v>
      </c>
      <c r="G595" s="68">
        <v>0</v>
      </c>
    </row>
    <row r="596" spans="1:12" ht="15.75" x14ac:dyDescent="0.2">
      <c r="A596" s="366" t="s">
        <v>262</v>
      </c>
      <c r="B596" s="445"/>
      <c r="C596" s="445"/>
      <c r="D596" s="75">
        <f>D599</f>
        <v>0</v>
      </c>
      <c r="E596" s="76">
        <f>E599</f>
        <v>0</v>
      </c>
      <c r="F596" s="75">
        <f t="shared" si="52"/>
        <v>0</v>
      </c>
      <c r="G596" s="68">
        <v>0</v>
      </c>
    </row>
    <row r="597" spans="1:12" ht="15.75" x14ac:dyDescent="0.2">
      <c r="A597" s="348" t="s">
        <v>66</v>
      </c>
      <c r="B597" s="349"/>
      <c r="C597" s="360"/>
      <c r="D597" s="77">
        <v>0</v>
      </c>
      <c r="E597" s="78">
        <v>0</v>
      </c>
      <c r="F597" s="77">
        <f>F599</f>
        <v>0</v>
      </c>
      <c r="G597" s="68">
        <v>0</v>
      </c>
    </row>
    <row r="598" spans="1:12" ht="15.75" x14ac:dyDescent="0.2">
      <c r="A598" s="387" t="s">
        <v>187</v>
      </c>
      <c r="B598" s="388"/>
      <c r="C598" s="389"/>
      <c r="D598" s="77">
        <v>0</v>
      </c>
      <c r="E598" s="78">
        <v>0</v>
      </c>
      <c r="F598" s="77">
        <v>0</v>
      </c>
      <c r="G598" s="68">
        <v>0</v>
      </c>
    </row>
    <row r="599" spans="1:12" ht="15.75" x14ac:dyDescent="0.2">
      <c r="A599" s="53"/>
      <c r="B599" s="90">
        <v>3</v>
      </c>
      <c r="C599" s="80" t="s">
        <v>114</v>
      </c>
      <c r="D599" s="98">
        <f t="shared" si="52"/>
        <v>0</v>
      </c>
      <c r="E599" s="97">
        <f t="shared" si="52"/>
        <v>0</v>
      </c>
      <c r="F599" s="98">
        <f t="shared" si="52"/>
        <v>0</v>
      </c>
      <c r="G599" s="68">
        <v>0</v>
      </c>
    </row>
    <row r="600" spans="1:12" ht="15.75" x14ac:dyDescent="0.2">
      <c r="A600" s="53"/>
      <c r="B600" s="91">
        <v>36</v>
      </c>
      <c r="C600" s="82" t="s">
        <v>143</v>
      </c>
      <c r="D600" s="83">
        <f>SUM(D601:D601)</f>
        <v>0</v>
      </c>
      <c r="E600" s="84">
        <f>SUM(E601:E601)</f>
        <v>0</v>
      </c>
      <c r="F600" s="83">
        <f>SUM(F601:F601)</f>
        <v>0</v>
      </c>
      <c r="G600" s="68">
        <v>0</v>
      </c>
    </row>
    <row r="601" spans="1:12" ht="15.75" x14ac:dyDescent="0.2">
      <c r="A601" s="53"/>
      <c r="B601" s="103">
        <v>366</v>
      </c>
      <c r="C601" s="86" t="s">
        <v>257</v>
      </c>
      <c r="D601" s="89">
        <v>0</v>
      </c>
      <c r="E601" s="88">
        <v>0</v>
      </c>
      <c r="F601" s="89">
        <v>0</v>
      </c>
      <c r="G601" s="68">
        <v>0</v>
      </c>
    </row>
    <row r="602" spans="1:12" s="12" customFormat="1" ht="15.75" x14ac:dyDescent="0.2">
      <c r="A602" s="437" t="s">
        <v>38</v>
      </c>
      <c r="B602" s="437"/>
      <c r="C602" s="437"/>
      <c r="D602" s="121">
        <v>2654.46</v>
      </c>
      <c r="E602" s="97">
        <v>0</v>
      </c>
      <c r="F602" s="98">
        <f>SUM(F603)</f>
        <v>0</v>
      </c>
      <c r="G602" s="68">
        <v>0</v>
      </c>
      <c r="L602" s="51"/>
    </row>
    <row r="603" spans="1:12" ht="15.75" x14ac:dyDescent="0.2">
      <c r="A603" s="438" t="s">
        <v>263</v>
      </c>
      <c r="B603" s="438"/>
      <c r="C603" s="438"/>
      <c r="D603" s="72">
        <f t="shared" ref="D603:F608" si="53">D604</f>
        <v>4353.13</v>
      </c>
      <c r="E603" s="72">
        <f t="shared" si="53"/>
        <v>0</v>
      </c>
      <c r="F603" s="72">
        <f t="shared" si="53"/>
        <v>0</v>
      </c>
      <c r="G603" s="68">
        <v>0</v>
      </c>
    </row>
    <row r="604" spans="1:12" ht="15.75" x14ac:dyDescent="0.2">
      <c r="A604" s="439" t="s">
        <v>14</v>
      </c>
      <c r="B604" s="439"/>
      <c r="C604" s="440"/>
      <c r="D604" s="73">
        <f t="shared" si="53"/>
        <v>4353.13</v>
      </c>
      <c r="E604" s="74">
        <f t="shared" si="53"/>
        <v>0</v>
      </c>
      <c r="F604" s="73">
        <f>F608</f>
        <v>0</v>
      </c>
      <c r="G604" s="68">
        <v>0</v>
      </c>
      <c r="I604" s="24"/>
      <c r="J604" s="24"/>
      <c r="K604" s="24"/>
      <c r="L604" s="52"/>
    </row>
    <row r="605" spans="1:12" ht="15.75" x14ac:dyDescent="0.2">
      <c r="A605" s="441" t="s">
        <v>258</v>
      </c>
      <c r="B605" s="441"/>
      <c r="C605" s="442"/>
      <c r="D605" s="75">
        <f>D608</f>
        <v>4353.13</v>
      </c>
      <c r="E605" s="76">
        <f>E608</f>
        <v>0</v>
      </c>
      <c r="F605" s="75">
        <f>F604</f>
        <v>0</v>
      </c>
      <c r="G605" s="68">
        <v>0</v>
      </c>
    </row>
    <row r="606" spans="1:12" ht="15.75" x14ac:dyDescent="0.2">
      <c r="A606" s="348" t="s">
        <v>66</v>
      </c>
      <c r="B606" s="349"/>
      <c r="C606" s="360"/>
      <c r="D606" s="77">
        <v>4353.13</v>
      </c>
      <c r="E606" s="78">
        <v>0</v>
      </c>
      <c r="F606" s="77">
        <f>F608</f>
        <v>0</v>
      </c>
      <c r="G606" s="68">
        <v>0</v>
      </c>
    </row>
    <row r="607" spans="1:12" ht="15.75" x14ac:dyDescent="0.2">
      <c r="A607" s="387" t="s">
        <v>187</v>
      </c>
      <c r="B607" s="388"/>
      <c r="C607" s="389"/>
      <c r="D607" s="77">
        <v>0</v>
      </c>
      <c r="E607" s="78">
        <v>0</v>
      </c>
      <c r="F607" s="77">
        <v>0</v>
      </c>
      <c r="G607" s="68">
        <v>0</v>
      </c>
    </row>
    <row r="608" spans="1:12" ht="15.75" x14ac:dyDescent="0.2">
      <c r="A608" s="53"/>
      <c r="B608" s="90">
        <v>4</v>
      </c>
      <c r="C608" s="80" t="s">
        <v>243</v>
      </c>
      <c r="D608" s="98">
        <f t="shared" si="53"/>
        <v>4353.13</v>
      </c>
      <c r="E608" s="97">
        <f t="shared" si="53"/>
        <v>0</v>
      </c>
      <c r="F608" s="98">
        <f t="shared" si="53"/>
        <v>0</v>
      </c>
      <c r="G608" s="68">
        <v>0</v>
      </c>
    </row>
    <row r="609" spans="1:12" s="2" customFormat="1" ht="15.75" x14ac:dyDescent="0.2">
      <c r="A609" s="177"/>
      <c r="B609" s="231">
        <v>42</v>
      </c>
      <c r="C609" s="232" t="s">
        <v>244</v>
      </c>
      <c r="D609" s="83">
        <f>SUM(D610:D610)</f>
        <v>4353.13</v>
      </c>
      <c r="E609" s="84">
        <f>SUM(E610:E610)</f>
        <v>0</v>
      </c>
      <c r="F609" s="83">
        <f>SUM(F610:F610)</f>
        <v>0</v>
      </c>
      <c r="G609" s="68">
        <v>0</v>
      </c>
      <c r="L609" s="50"/>
    </row>
    <row r="610" spans="1:12" ht="15.75" x14ac:dyDescent="0.2">
      <c r="A610" s="53"/>
      <c r="B610" s="157">
        <v>426</v>
      </c>
      <c r="C610" s="118" t="s">
        <v>13</v>
      </c>
      <c r="D610" s="87">
        <v>4353.13</v>
      </c>
      <c r="E610" s="158">
        <v>0</v>
      </c>
      <c r="F610" s="89">
        <v>0</v>
      </c>
      <c r="G610" s="68">
        <v>0</v>
      </c>
      <c r="H610" s="24"/>
    </row>
    <row r="611" spans="1:12" ht="13.5" customHeight="1" x14ac:dyDescent="0.2">
      <c r="A611" s="53"/>
      <c r="B611" s="233"/>
      <c r="C611" s="234"/>
      <c r="D611" s="235"/>
      <c r="E611" s="236"/>
      <c r="F611" s="235"/>
      <c r="G611" s="237"/>
    </row>
    <row r="612" spans="1:12" ht="13.5" customHeight="1" x14ac:dyDescent="0.2">
      <c r="A612" s="53"/>
      <c r="B612" s="233"/>
      <c r="C612" s="234"/>
      <c r="D612" s="235"/>
      <c r="E612" s="236"/>
      <c r="F612" s="235"/>
      <c r="G612" s="237"/>
    </row>
    <row r="613" spans="1:12" ht="15.75" customHeight="1" x14ac:dyDescent="0.2">
      <c r="A613" s="433" t="s">
        <v>74</v>
      </c>
      <c r="B613" s="433"/>
      <c r="C613" s="433"/>
      <c r="D613" s="433"/>
      <c r="E613" s="433"/>
      <c r="F613" s="433"/>
      <c r="G613" s="433"/>
    </row>
    <row r="614" spans="1:12" ht="29.25" customHeight="1" x14ac:dyDescent="0.2">
      <c r="A614" s="444" t="s">
        <v>81</v>
      </c>
      <c r="B614" s="444"/>
      <c r="C614" s="444"/>
      <c r="D614" s="444"/>
      <c r="E614" s="444"/>
      <c r="F614" s="444"/>
      <c r="G614" s="444"/>
    </row>
    <row r="615" spans="1:12" ht="12" customHeight="1" x14ac:dyDescent="0.2">
      <c r="A615" s="234"/>
      <c r="B615" s="415"/>
      <c r="C615" s="415"/>
      <c r="D615" s="415"/>
      <c r="E615" s="415"/>
      <c r="F615" s="415"/>
      <c r="G615" s="415"/>
    </row>
    <row r="616" spans="1:12" ht="13.5" customHeight="1" x14ac:dyDescent="0.2">
      <c r="A616" s="415"/>
      <c r="B616" s="415"/>
      <c r="C616" s="415"/>
      <c r="D616" s="415"/>
      <c r="E616" s="415"/>
      <c r="F616" s="415"/>
      <c r="G616" s="415"/>
    </row>
    <row r="617" spans="1:12" ht="13.5" customHeight="1" x14ac:dyDescent="0.2">
      <c r="A617" s="413" t="s">
        <v>75</v>
      </c>
      <c r="B617" s="413"/>
      <c r="C617" s="413"/>
      <c r="D617" s="413"/>
      <c r="E617" s="413"/>
      <c r="F617" s="413"/>
      <c r="G617" s="413"/>
    </row>
    <row r="618" spans="1:12" ht="19.5" customHeight="1" x14ac:dyDescent="0.2">
      <c r="A618" s="435" t="s">
        <v>99</v>
      </c>
      <c r="B618" s="435"/>
      <c r="C618" s="435"/>
      <c r="D618" s="435"/>
      <c r="E618" s="435"/>
      <c r="F618" s="435"/>
      <c r="G618" s="3"/>
    </row>
    <row r="619" spans="1:12" ht="13.5" customHeight="1" x14ac:dyDescent="0.2">
      <c r="A619" s="414"/>
      <c r="B619" s="414"/>
      <c r="C619" s="414"/>
      <c r="D619" s="55"/>
      <c r="E619" s="53"/>
      <c r="F619" s="53"/>
      <c r="G619" s="53"/>
    </row>
    <row r="620" spans="1:12" ht="13.5" customHeight="1" x14ac:dyDescent="0.2">
      <c r="A620" s="54"/>
      <c r="B620" s="54"/>
      <c r="C620" s="54"/>
      <c r="D620" s="55"/>
      <c r="E620" s="53"/>
      <c r="F620" s="53"/>
      <c r="G620" s="53"/>
    </row>
    <row r="621" spans="1:12" ht="13.5" customHeight="1" x14ac:dyDescent="0.2">
      <c r="A621" s="54"/>
      <c r="B621" s="54"/>
      <c r="C621" s="54"/>
      <c r="D621" s="55"/>
      <c r="E621" s="53"/>
      <c r="F621" s="53"/>
      <c r="G621" s="53"/>
    </row>
    <row r="622" spans="1:12" ht="13.5" customHeight="1" x14ac:dyDescent="0.2">
      <c r="A622" s="54"/>
      <c r="B622" s="54"/>
      <c r="C622" s="54"/>
      <c r="D622" s="55"/>
      <c r="E622" s="53"/>
      <c r="F622" s="53"/>
      <c r="G622" s="53"/>
    </row>
    <row r="623" spans="1:12" ht="13.5" customHeight="1" x14ac:dyDescent="0.2">
      <c r="A623" s="432" t="s">
        <v>77</v>
      </c>
      <c r="B623" s="432"/>
      <c r="C623" s="432"/>
      <c r="D623" s="432"/>
      <c r="E623" s="432"/>
      <c r="F623" s="432"/>
      <c r="G623" s="432"/>
    </row>
    <row r="624" spans="1:12" ht="13.5" customHeight="1" x14ac:dyDescent="0.2">
      <c r="A624" s="432" t="s">
        <v>50</v>
      </c>
      <c r="B624" s="432"/>
      <c r="C624" s="432"/>
      <c r="D624" s="432"/>
      <c r="E624" s="432"/>
      <c r="F624" s="432"/>
      <c r="G624" s="432"/>
    </row>
    <row r="625" spans="1:7" ht="13.5" customHeight="1" x14ac:dyDescent="0.2">
      <c r="A625" s="434" t="s">
        <v>21</v>
      </c>
      <c r="B625" s="434"/>
      <c r="C625" s="434"/>
      <c r="D625" s="434"/>
      <c r="E625" s="434"/>
      <c r="F625" s="434"/>
      <c r="G625" s="434"/>
    </row>
    <row r="626" spans="1:7" ht="13.5" customHeight="1" x14ac:dyDescent="0.2">
      <c r="A626" s="434" t="s">
        <v>76</v>
      </c>
      <c r="B626" s="434"/>
      <c r="C626" s="434"/>
      <c r="D626" s="434"/>
      <c r="E626" s="434"/>
      <c r="F626" s="434"/>
      <c r="G626" s="434"/>
    </row>
    <row r="627" spans="1:7" ht="13.5" customHeight="1" x14ac:dyDescent="0.2">
      <c r="A627" s="238"/>
      <c r="B627" s="238"/>
      <c r="C627" s="238"/>
      <c r="D627" s="238"/>
      <c r="E627" s="238"/>
      <c r="F627" s="238"/>
      <c r="G627" s="238"/>
    </row>
    <row r="628" spans="1:7" ht="13.5" customHeight="1" x14ac:dyDescent="0.2">
      <c r="A628" s="53"/>
      <c r="B628" s="436" t="s">
        <v>323</v>
      </c>
      <c r="C628" s="436"/>
      <c r="D628" s="55"/>
      <c r="E628" s="53"/>
      <c r="F628" s="53"/>
      <c r="G628" s="53"/>
    </row>
    <row r="629" spans="1:7" ht="13.5" customHeight="1" x14ac:dyDescent="0.2">
      <c r="A629" s="53"/>
      <c r="B629" s="499" t="s">
        <v>324</v>
      </c>
      <c r="C629" s="499"/>
      <c r="D629" s="55"/>
      <c r="E629" s="53"/>
      <c r="F629" s="53"/>
      <c r="G629" s="53"/>
    </row>
    <row r="630" spans="1:7" ht="13.5" customHeight="1" x14ac:dyDescent="0.2">
      <c r="A630" s="53"/>
      <c r="B630" s="500" t="s">
        <v>322</v>
      </c>
      <c r="C630" s="500"/>
      <c r="D630" s="55"/>
      <c r="E630" s="53"/>
      <c r="F630" s="53"/>
      <c r="G630" s="53"/>
    </row>
    <row r="631" spans="1:7" ht="13.5" customHeight="1" x14ac:dyDescent="0.2">
      <c r="A631" s="53"/>
      <c r="B631" s="239"/>
      <c r="C631" s="53"/>
      <c r="D631" s="55"/>
      <c r="E631" s="496" t="s">
        <v>78</v>
      </c>
      <c r="F631" s="496"/>
      <c r="G631" s="53"/>
    </row>
    <row r="632" spans="1:7" ht="13.5" customHeight="1" x14ac:dyDescent="0.2">
      <c r="A632" s="240"/>
      <c r="B632" s="240"/>
      <c r="C632" s="240"/>
      <c r="D632" s="240"/>
      <c r="E632" s="497" t="s">
        <v>83</v>
      </c>
      <c r="F632" s="497"/>
      <c r="G632" s="240"/>
    </row>
    <row r="633" spans="1:7" ht="13.5" customHeight="1" x14ac:dyDescent="0.2">
      <c r="A633" s="34" t="s">
        <v>51</v>
      </c>
      <c r="B633" s="34"/>
      <c r="C633" s="34"/>
      <c r="D633" s="34"/>
      <c r="E633" s="34"/>
      <c r="F633" s="34"/>
      <c r="G633" s="34"/>
    </row>
    <row r="634" spans="1:7" ht="13.5" customHeight="1" x14ac:dyDescent="0.2">
      <c r="A634" s="21"/>
      <c r="B634" s="21"/>
      <c r="C634" s="21"/>
      <c r="D634" s="21"/>
      <c r="E634" s="21"/>
      <c r="F634" s="21"/>
      <c r="G634" s="21"/>
    </row>
    <row r="635" spans="1:7" ht="12" customHeight="1" x14ac:dyDescent="0.2">
      <c r="A635" s="21"/>
      <c r="B635" s="21"/>
      <c r="C635" s="21"/>
      <c r="D635" s="21"/>
      <c r="E635" s="21"/>
      <c r="F635" s="21"/>
      <c r="G635" s="21"/>
    </row>
    <row r="636" spans="1:7" ht="12" customHeight="1" x14ac:dyDescent="0.2">
      <c r="A636" s="21"/>
      <c r="B636" s="21"/>
      <c r="C636" s="21"/>
      <c r="D636" s="21"/>
      <c r="E636" s="21"/>
      <c r="F636" s="21"/>
      <c r="G636" s="21"/>
    </row>
    <row r="637" spans="1:7" ht="12" customHeight="1" x14ac:dyDescent="0.2">
      <c r="A637" s="21"/>
      <c r="B637" s="21"/>
      <c r="C637" s="21"/>
      <c r="D637" s="21"/>
      <c r="E637" s="21"/>
      <c r="F637" s="21"/>
      <c r="G637" s="21"/>
    </row>
    <row r="638" spans="1:7" ht="12" customHeight="1" x14ac:dyDescent="0.2">
      <c r="A638" s="21"/>
      <c r="B638" s="21"/>
      <c r="C638" s="21"/>
      <c r="D638" s="21"/>
      <c r="E638" s="21"/>
      <c r="F638" s="21"/>
      <c r="G638" s="21"/>
    </row>
    <row r="639" spans="1:7" ht="12" customHeight="1" x14ac:dyDescent="0.2">
      <c r="A639" s="21"/>
      <c r="B639" s="21"/>
      <c r="C639" s="21"/>
      <c r="D639" s="21"/>
      <c r="E639" s="21"/>
      <c r="F639" s="21"/>
      <c r="G639" s="21"/>
    </row>
    <row r="640" spans="1:7" ht="12" customHeight="1" x14ac:dyDescent="0.2">
      <c r="A640" s="21"/>
      <c r="B640" s="21"/>
      <c r="C640" s="21"/>
      <c r="D640" s="21"/>
      <c r="E640" s="21"/>
      <c r="F640" s="21"/>
      <c r="G640" s="21"/>
    </row>
    <row r="641" spans="1:7" ht="12" customHeight="1" x14ac:dyDescent="0.2">
      <c r="A641" s="21"/>
      <c r="B641" s="21"/>
      <c r="C641" s="21"/>
      <c r="D641" s="21"/>
      <c r="E641" s="21"/>
      <c r="F641" s="21"/>
      <c r="G641" s="21"/>
    </row>
    <row r="642" spans="1:7" ht="12" customHeight="1" x14ac:dyDescent="0.2">
      <c r="A642" s="21"/>
      <c r="B642" s="21"/>
      <c r="C642" s="21"/>
      <c r="D642" s="21"/>
      <c r="E642" s="21"/>
      <c r="F642" s="21"/>
      <c r="G642" s="21"/>
    </row>
    <row r="643" spans="1:7" ht="12" customHeight="1" x14ac:dyDescent="0.2">
      <c r="A643" s="21"/>
      <c r="B643" s="21"/>
      <c r="C643" s="21"/>
      <c r="D643" s="21"/>
      <c r="E643" s="21"/>
      <c r="F643" s="21"/>
      <c r="G643" s="21"/>
    </row>
    <row r="644" spans="1:7" ht="12" customHeight="1" x14ac:dyDescent="0.2">
      <c r="A644" s="21"/>
      <c r="B644" s="21"/>
      <c r="C644" s="21"/>
      <c r="D644" s="21"/>
      <c r="E644" s="21"/>
      <c r="F644" s="21"/>
      <c r="G644" s="21"/>
    </row>
    <row r="645" spans="1:7" ht="12" customHeight="1" x14ac:dyDescent="0.2">
      <c r="A645" s="21"/>
      <c r="B645" s="21"/>
      <c r="C645" s="21"/>
      <c r="D645" s="21"/>
      <c r="E645" s="21"/>
      <c r="F645" s="21"/>
      <c r="G645" s="21"/>
    </row>
    <row r="646" spans="1:7" ht="12" customHeight="1" x14ac:dyDescent="0.2">
      <c r="A646" s="21"/>
      <c r="B646" s="21"/>
      <c r="C646" s="21"/>
      <c r="D646" s="21"/>
      <c r="E646" s="21"/>
      <c r="F646" s="21"/>
      <c r="G646" s="21"/>
    </row>
    <row r="647" spans="1:7" ht="12" customHeight="1" x14ac:dyDescent="0.2">
      <c r="A647" s="21"/>
      <c r="B647" s="21"/>
      <c r="C647" s="21"/>
      <c r="D647" s="21"/>
      <c r="E647" s="21"/>
      <c r="F647" s="21"/>
      <c r="G647" s="21"/>
    </row>
    <row r="648" spans="1:7" ht="12" customHeight="1" x14ac:dyDescent="0.2">
      <c r="A648" s="21"/>
      <c r="B648" s="21"/>
      <c r="C648" s="21"/>
      <c r="D648" s="21"/>
      <c r="E648" s="21"/>
      <c r="F648" s="21"/>
      <c r="G648" s="21"/>
    </row>
    <row r="649" spans="1:7" ht="12" customHeight="1" x14ac:dyDescent="0.2">
      <c r="A649" s="21"/>
      <c r="B649" s="21"/>
      <c r="C649" s="21"/>
      <c r="D649" s="21"/>
      <c r="E649" s="21"/>
      <c r="F649" s="21"/>
      <c r="G649" s="21"/>
    </row>
    <row r="650" spans="1:7" ht="12" customHeight="1" x14ac:dyDescent="0.2">
      <c r="A650" s="21"/>
      <c r="B650" s="21"/>
      <c r="C650" s="21"/>
      <c r="D650" s="21"/>
      <c r="E650" s="21"/>
      <c r="F650" s="21"/>
      <c r="G650" s="21"/>
    </row>
    <row r="651" spans="1:7" ht="12" customHeight="1" x14ac:dyDescent="0.2">
      <c r="A651" s="21"/>
      <c r="B651" s="21"/>
      <c r="C651" s="21"/>
      <c r="D651" s="21"/>
      <c r="E651" s="21"/>
      <c r="F651" s="21"/>
      <c r="G651" s="21"/>
    </row>
    <row r="652" spans="1:7" ht="12" customHeight="1" x14ac:dyDescent="0.2">
      <c r="A652" s="21"/>
      <c r="B652" s="21"/>
      <c r="C652" s="21"/>
      <c r="D652" s="21"/>
      <c r="E652" s="21"/>
      <c r="F652" s="21"/>
      <c r="G652" s="21"/>
    </row>
    <row r="653" spans="1:7" ht="12" customHeight="1" x14ac:dyDescent="0.2">
      <c r="A653" s="21"/>
      <c r="B653" s="21"/>
      <c r="C653" s="21"/>
      <c r="D653" s="21"/>
      <c r="E653" s="21"/>
      <c r="F653" s="21"/>
      <c r="G653" s="21"/>
    </row>
    <row r="654" spans="1:7" ht="12" customHeight="1" x14ac:dyDescent="0.2">
      <c r="A654" s="21"/>
      <c r="B654" s="21"/>
      <c r="C654" s="21"/>
      <c r="D654" s="21"/>
      <c r="E654" s="21"/>
      <c r="F654" s="21"/>
      <c r="G654" s="21"/>
    </row>
    <row r="655" spans="1:7" ht="12" customHeight="1" x14ac:dyDescent="0.2">
      <c r="A655" s="21"/>
      <c r="B655" s="21"/>
      <c r="C655" s="21"/>
      <c r="D655" s="21"/>
      <c r="E655" s="21"/>
      <c r="F655" s="21"/>
      <c r="G655" s="21"/>
    </row>
    <row r="656" spans="1:7" ht="12" customHeight="1" x14ac:dyDescent="0.2">
      <c r="A656" s="21"/>
      <c r="B656" s="21"/>
      <c r="C656" s="21"/>
      <c r="D656" s="21"/>
      <c r="E656" s="21"/>
      <c r="F656" s="21"/>
      <c r="G656" s="21"/>
    </row>
    <row r="657" spans="1:12" ht="13.5" customHeight="1" x14ac:dyDescent="0.2">
      <c r="A657" s="21"/>
      <c r="B657" s="21"/>
      <c r="C657" s="21"/>
      <c r="D657" s="21"/>
      <c r="E657" s="21"/>
      <c r="F657" s="21"/>
      <c r="G657" s="21"/>
    </row>
    <row r="658" spans="1:12" ht="21.75" customHeight="1" x14ac:dyDescent="0.2">
      <c r="B658" s="433"/>
      <c r="C658" s="433"/>
      <c r="D658" s="15"/>
      <c r="E658" s="16"/>
    </row>
    <row r="659" spans="1:12" ht="11.45" customHeight="1" x14ac:dyDescent="0.2">
      <c r="B659" s="494"/>
      <c r="C659" s="494"/>
      <c r="D659" s="36"/>
      <c r="E659" s="42"/>
    </row>
    <row r="660" spans="1:12" ht="11.45" customHeight="1" x14ac:dyDescent="0.2">
      <c r="B660" s="35"/>
      <c r="C660" s="35"/>
      <c r="D660" s="36"/>
      <c r="E660" s="42"/>
    </row>
    <row r="661" spans="1:12" ht="11.45" customHeight="1" x14ac:dyDescent="0.2">
      <c r="B661" s="35"/>
      <c r="C661" s="3"/>
      <c r="D661" s="37"/>
      <c r="E661" s="43"/>
      <c r="F661" s="3"/>
      <c r="I661" s="26"/>
      <c r="J661" s="3"/>
    </row>
    <row r="662" spans="1:12" ht="11.45" customHeight="1" x14ac:dyDescent="0.2">
      <c r="B662" s="35"/>
      <c r="C662" s="3"/>
      <c r="D662" s="37"/>
      <c r="E662" s="43"/>
      <c r="F662" s="3"/>
      <c r="I662" s="26"/>
      <c r="J662" s="3"/>
    </row>
    <row r="663" spans="1:12" ht="11.45" customHeight="1" x14ac:dyDescent="0.2">
      <c r="B663" s="35"/>
      <c r="C663" s="3"/>
      <c r="D663" s="37"/>
      <c r="E663" s="43"/>
      <c r="F663" s="3"/>
      <c r="I663" s="26"/>
      <c r="J663" s="3"/>
    </row>
    <row r="664" spans="1:12" ht="11.45" customHeight="1" x14ac:dyDescent="0.2">
      <c r="B664" s="35"/>
      <c r="C664" s="3"/>
      <c r="D664" s="37"/>
      <c r="E664" s="43"/>
      <c r="F664" s="3"/>
      <c r="I664" s="26"/>
      <c r="J664" s="3"/>
    </row>
    <row r="665" spans="1:12" ht="11.45" customHeight="1" x14ac:dyDescent="0.2">
      <c r="B665" s="35"/>
      <c r="C665" s="3"/>
      <c r="D665" s="37"/>
      <c r="E665" s="43"/>
      <c r="F665" s="3"/>
      <c r="I665" s="26"/>
      <c r="J665" s="3"/>
    </row>
    <row r="666" spans="1:12" ht="11.45" customHeight="1" x14ac:dyDescent="0.2">
      <c r="B666" s="494"/>
      <c r="C666" s="494"/>
      <c r="D666" s="36"/>
      <c r="E666" s="42"/>
      <c r="F666" s="3"/>
      <c r="I666" s="26"/>
      <c r="J666" s="3"/>
    </row>
    <row r="667" spans="1:12" ht="11.45" customHeight="1" x14ac:dyDescent="0.2">
      <c r="B667" s="35"/>
      <c r="C667" s="3"/>
      <c r="D667" s="37"/>
      <c r="E667" s="43"/>
      <c r="F667" s="3"/>
      <c r="I667" s="26"/>
    </row>
    <row r="668" spans="1:12" ht="12.75" customHeight="1" x14ac:dyDescent="0.2">
      <c r="B668" s="35"/>
      <c r="C668" s="3"/>
      <c r="D668" s="26"/>
      <c r="E668" s="44"/>
      <c r="I668" s="26"/>
      <c r="J668" s="3"/>
    </row>
    <row r="669" spans="1:12" ht="11.45" customHeight="1" x14ac:dyDescent="0.2">
      <c r="B669" s="35"/>
      <c r="C669" s="3"/>
      <c r="D669" s="37"/>
      <c r="E669" s="43"/>
      <c r="F669" s="3"/>
      <c r="I669" s="26"/>
      <c r="J669" s="3"/>
    </row>
    <row r="670" spans="1:12" ht="11.45" customHeight="1" x14ac:dyDescent="0.2">
      <c r="B670" s="35"/>
      <c r="C670" s="3"/>
      <c r="D670" s="37"/>
      <c r="E670" s="43"/>
      <c r="F670" s="3"/>
      <c r="I670" s="19"/>
      <c r="J670" s="347"/>
      <c r="K670" s="347"/>
      <c r="L670" s="347"/>
    </row>
    <row r="671" spans="1:12" ht="11.45" customHeight="1" x14ac:dyDescent="0.2">
      <c r="B671" s="35"/>
      <c r="C671" s="3"/>
      <c r="D671" s="37"/>
      <c r="E671" s="43"/>
      <c r="F671" s="3"/>
      <c r="I671" s="26"/>
      <c r="J671" s="347"/>
      <c r="K671" s="312"/>
      <c r="L671" s="312"/>
    </row>
    <row r="672" spans="1:12" ht="11.45" customHeight="1" x14ac:dyDescent="0.2">
      <c r="B672" s="35"/>
      <c r="C672" s="3"/>
      <c r="D672" s="37"/>
      <c r="E672" s="43"/>
      <c r="F672" s="3"/>
      <c r="I672" s="32"/>
      <c r="J672" s="347"/>
      <c r="K672" s="312"/>
      <c r="L672" s="312"/>
    </row>
    <row r="673" spans="2:12" ht="12" customHeight="1" x14ac:dyDescent="0.2">
      <c r="B673" s="35"/>
      <c r="C673" s="3"/>
      <c r="D673" s="37"/>
      <c r="E673" s="43"/>
      <c r="F673" s="3"/>
      <c r="I673" s="26"/>
      <c r="J673" s="3"/>
    </row>
    <row r="674" spans="2:12" ht="12.75" customHeight="1" x14ac:dyDescent="0.2">
      <c r="B674" s="35"/>
      <c r="C674" s="3"/>
      <c r="D674" s="37"/>
      <c r="E674" s="43"/>
      <c r="F674" s="3"/>
      <c r="I674" s="26"/>
      <c r="J674" s="3"/>
    </row>
    <row r="675" spans="2:12" ht="12.75" customHeight="1" x14ac:dyDescent="0.2">
      <c r="B675" s="35"/>
      <c r="C675" s="3"/>
      <c r="D675" s="37"/>
      <c r="E675" s="43"/>
      <c r="F675" s="3"/>
      <c r="I675" s="26"/>
      <c r="J675" s="3"/>
    </row>
    <row r="676" spans="2:12" ht="13.5" customHeight="1" x14ac:dyDescent="0.2">
      <c r="B676" s="494"/>
      <c r="C676" s="494"/>
      <c r="D676" s="36"/>
      <c r="E676" s="42"/>
      <c r="F676" s="3"/>
      <c r="I676" s="32"/>
      <c r="J676" s="347"/>
      <c r="K676" s="312"/>
      <c r="L676" s="312"/>
    </row>
    <row r="677" spans="2:12" ht="11.45" customHeight="1" x14ac:dyDescent="0.2">
      <c r="B677" s="35"/>
      <c r="C677" s="3"/>
      <c r="D677" s="37"/>
      <c r="E677" s="43"/>
      <c r="F677" s="3"/>
      <c r="I677" s="32"/>
      <c r="J677" s="347"/>
      <c r="K677" s="312"/>
      <c r="L677" s="312"/>
    </row>
    <row r="678" spans="2:12" ht="11.45" customHeight="1" x14ac:dyDescent="0.2">
      <c r="B678" s="35"/>
      <c r="C678" s="3"/>
      <c r="D678" s="37"/>
      <c r="E678" s="43"/>
      <c r="I678" s="30"/>
      <c r="J678" s="312"/>
      <c r="K678" s="312"/>
      <c r="L678" s="312"/>
    </row>
    <row r="679" spans="2:12" ht="11.45" customHeight="1" x14ac:dyDescent="0.2">
      <c r="B679" s="35"/>
      <c r="C679" s="3"/>
      <c r="D679" s="37"/>
      <c r="E679" s="43"/>
      <c r="I679" s="30"/>
      <c r="J679" s="312"/>
      <c r="K679" s="312"/>
      <c r="L679" s="312"/>
    </row>
    <row r="680" spans="2:12" ht="12.75" customHeight="1" x14ac:dyDescent="0.2">
      <c r="B680" s="35"/>
      <c r="C680" s="3"/>
      <c r="D680" s="37"/>
      <c r="E680" s="43"/>
      <c r="I680" s="30"/>
    </row>
    <row r="681" spans="2:12" ht="12" customHeight="1" x14ac:dyDescent="0.2">
      <c r="B681" s="35"/>
      <c r="C681" s="3"/>
      <c r="D681" s="26"/>
      <c r="E681" s="44"/>
      <c r="I681" s="30"/>
    </row>
    <row r="682" spans="2:12" ht="11.45" customHeight="1" x14ac:dyDescent="0.2">
      <c r="B682" s="35"/>
      <c r="C682" s="3"/>
      <c r="D682" s="38"/>
      <c r="E682" s="45"/>
      <c r="F682" s="3"/>
    </row>
    <row r="683" spans="2:12" ht="11.45" customHeight="1" x14ac:dyDescent="0.2">
      <c r="B683" s="35"/>
      <c r="C683" s="3"/>
      <c r="D683" s="38"/>
      <c r="E683" s="45"/>
      <c r="I683" s="32"/>
      <c r="J683" s="312"/>
      <c r="K683" s="312"/>
      <c r="L683" s="312"/>
    </row>
    <row r="684" spans="2:12" ht="11.45" customHeight="1" x14ac:dyDescent="0.2">
      <c r="B684" s="494"/>
      <c r="C684" s="494"/>
      <c r="D684" s="19"/>
      <c r="E684" s="46"/>
    </row>
    <row r="685" spans="2:12" ht="11.45" customHeight="1" x14ac:dyDescent="0.2">
      <c r="B685" s="494"/>
      <c r="C685" s="494"/>
      <c r="D685" s="39"/>
      <c r="E685" s="47"/>
    </row>
    <row r="686" spans="2:12" ht="11.45" customHeight="1" x14ac:dyDescent="0.2">
      <c r="B686" s="494"/>
      <c r="C686" s="494"/>
      <c r="D686" s="39"/>
    </row>
    <row r="687" spans="2:12" x14ac:dyDescent="0.2">
      <c r="B687" s="498"/>
      <c r="C687" s="498"/>
      <c r="D687" s="39"/>
    </row>
    <row r="688" spans="2:12" x14ac:dyDescent="0.2">
      <c r="B688" s="40"/>
      <c r="C688" s="41"/>
      <c r="D688" s="39"/>
    </row>
    <row r="689" spans="2:5" ht="14.25" x14ac:dyDescent="0.2">
      <c r="B689" s="495"/>
      <c r="C689" s="495"/>
      <c r="D689" s="39"/>
      <c r="E689" s="47"/>
    </row>
  </sheetData>
  <mergeCells count="371">
    <mergeCell ref="A15:C15"/>
    <mergeCell ref="A70:C70"/>
    <mergeCell ref="A78:C78"/>
    <mergeCell ref="A86:C86"/>
    <mergeCell ref="A94:C94"/>
    <mergeCell ref="A119:C119"/>
    <mergeCell ref="A143:C143"/>
    <mergeCell ref="A142:C142"/>
    <mergeCell ref="A147:C147"/>
    <mergeCell ref="A39:C39"/>
    <mergeCell ref="A40:C40"/>
    <mergeCell ref="A41:C41"/>
    <mergeCell ref="A140:C140"/>
    <mergeCell ref="A42:C42"/>
    <mergeCell ref="I285:I289"/>
    <mergeCell ref="A548:C548"/>
    <mergeCell ref="A549:C549"/>
    <mergeCell ref="A550:C550"/>
    <mergeCell ref="A389:C389"/>
    <mergeCell ref="A440:C440"/>
    <mergeCell ref="A438:C438"/>
    <mergeCell ref="A439:C439"/>
    <mergeCell ref="A423:C423"/>
    <mergeCell ref="A455:C455"/>
    <mergeCell ref="A492:C492"/>
    <mergeCell ref="A460:C460"/>
    <mergeCell ref="A477:C477"/>
    <mergeCell ref="A465:C465"/>
    <mergeCell ref="A483:C483"/>
    <mergeCell ref="A436:C436"/>
    <mergeCell ref="A378:C378"/>
    <mergeCell ref="A307:C307"/>
    <mergeCell ref="A353:C353"/>
    <mergeCell ref="A355:C355"/>
    <mergeCell ref="A361:C361"/>
    <mergeCell ref="A469:C469"/>
    <mergeCell ref="A470:C470"/>
    <mergeCell ref="A471:C471"/>
    <mergeCell ref="A344:C344"/>
    <mergeCell ref="A475:C475"/>
    <mergeCell ref="A476:C476"/>
    <mergeCell ref="A261:C261"/>
    <mergeCell ref="A573:C573"/>
    <mergeCell ref="A574:C574"/>
    <mergeCell ref="A575:C575"/>
    <mergeCell ref="I305:K307"/>
    <mergeCell ref="A390:C390"/>
    <mergeCell ref="I512:I517"/>
    <mergeCell ref="I569:I572"/>
    <mergeCell ref="A274:C274"/>
    <mergeCell ref="A267:C267"/>
    <mergeCell ref="A268:C268"/>
    <mergeCell ref="A269:C269"/>
    <mergeCell ref="A546:C546"/>
    <mergeCell ref="A493:C493"/>
    <mergeCell ref="A494:C494"/>
    <mergeCell ref="A501:C501"/>
    <mergeCell ref="A502:C502"/>
    <mergeCell ref="A503:C503"/>
    <mergeCell ref="A507:C507"/>
    <mergeCell ref="A508:C508"/>
    <mergeCell ref="A509:C509"/>
    <mergeCell ref="A292:C292"/>
    <mergeCell ref="A293:C293"/>
    <mergeCell ref="A276:C276"/>
    <mergeCell ref="A282:C282"/>
    <mergeCell ref="A313:C313"/>
    <mergeCell ref="A314:C314"/>
    <mergeCell ref="A539:C539"/>
    <mergeCell ref="A343:C343"/>
    <mergeCell ref="A251:C251"/>
    <mergeCell ref="A536:C536"/>
    <mergeCell ref="A537:C537"/>
    <mergeCell ref="A538:C538"/>
    <mergeCell ref="A518:C518"/>
    <mergeCell ref="A519:C519"/>
    <mergeCell ref="A523:C523"/>
    <mergeCell ref="A524:C524"/>
    <mergeCell ref="A525:C525"/>
    <mergeCell ref="A432:C432"/>
    <mergeCell ref="A327:C327"/>
    <mergeCell ref="A366:C366"/>
    <mergeCell ref="A478:C478"/>
    <mergeCell ref="A400:C400"/>
    <mergeCell ref="A444:C444"/>
    <mergeCell ref="A445:C445"/>
    <mergeCell ref="B686:C686"/>
    <mergeCell ref="B689:C689"/>
    <mergeCell ref="B659:C659"/>
    <mergeCell ref="B684:C684"/>
    <mergeCell ref="B685:C685"/>
    <mergeCell ref="B658:C658"/>
    <mergeCell ref="A626:G626"/>
    <mergeCell ref="E631:F631"/>
    <mergeCell ref="E632:F632"/>
    <mergeCell ref="B687:C687"/>
    <mergeCell ref="B666:C666"/>
    <mergeCell ref="B676:C676"/>
    <mergeCell ref="B629:C629"/>
    <mergeCell ref="B630:C630"/>
    <mergeCell ref="A491:C491"/>
    <mergeCell ref="A462:C462"/>
    <mergeCell ref="A530:C530"/>
    <mergeCell ref="A399:C399"/>
    <mergeCell ref="A401:C401"/>
    <mergeCell ref="A414:C414"/>
    <mergeCell ref="A415:C415"/>
    <mergeCell ref="A416:C416"/>
    <mergeCell ref="A417:C417"/>
    <mergeCell ref="A428:C428"/>
    <mergeCell ref="A424:C424"/>
    <mergeCell ref="A511:C511"/>
    <mergeCell ref="A517:C517"/>
    <mergeCell ref="A482:C482"/>
    <mergeCell ref="A464:C464"/>
    <mergeCell ref="A446:C446"/>
    <mergeCell ref="A461:C461"/>
    <mergeCell ref="A510:C510"/>
    <mergeCell ref="A495:C495"/>
    <mergeCell ref="A484:C484"/>
    <mergeCell ref="A490:C490"/>
    <mergeCell ref="A260:C260"/>
    <mergeCell ref="A345:C345"/>
    <mergeCell ref="A347:C347"/>
    <mergeCell ref="A325:C325"/>
    <mergeCell ref="A295:C295"/>
    <mergeCell ref="A452:C452"/>
    <mergeCell ref="A403:C403"/>
    <mergeCell ref="A418:C418"/>
    <mergeCell ref="A447:C447"/>
    <mergeCell ref="A379:C379"/>
    <mergeCell ref="A380:C380"/>
    <mergeCell ref="A382:C382"/>
    <mergeCell ref="A386:C386"/>
    <mergeCell ref="A388:C388"/>
    <mergeCell ref="A273:C273"/>
    <mergeCell ref="A326:C326"/>
    <mergeCell ref="A340:C340"/>
    <mergeCell ref="A341:C341"/>
    <mergeCell ref="A275:C275"/>
    <mergeCell ref="A277:C277"/>
    <mergeCell ref="A278:C278"/>
    <mergeCell ref="A279:C279"/>
    <mergeCell ref="A290:C290"/>
    <mergeCell ref="A291:C291"/>
    <mergeCell ref="A10:C10"/>
    <mergeCell ref="A11:C11"/>
    <mergeCell ref="A12:C12"/>
    <mergeCell ref="A14:C14"/>
    <mergeCell ref="B2:E2"/>
    <mergeCell ref="A362:C362"/>
    <mergeCell ref="A372:C372"/>
    <mergeCell ref="A374:C374"/>
    <mergeCell ref="A363:C363"/>
    <mergeCell ref="A365:C365"/>
    <mergeCell ref="A370:C370"/>
    <mergeCell ref="A371:C371"/>
    <mergeCell ref="A172:C172"/>
    <mergeCell ref="A193:C193"/>
    <mergeCell ref="A194:C194"/>
    <mergeCell ref="A205:C205"/>
    <mergeCell ref="A206:C206"/>
    <mergeCell ref="A244:C244"/>
    <mergeCell ref="A245:C245"/>
    <mergeCell ref="A246:C246"/>
    <mergeCell ref="A247:C247"/>
    <mergeCell ref="A249:C249"/>
    <mergeCell ref="A258:C258"/>
    <mergeCell ref="A259:C259"/>
    <mergeCell ref="A195:C195"/>
    <mergeCell ref="A139:C139"/>
    <mergeCell ref="A168:C168"/>
    <mergeCell ref="A165:C165"/>
    <mergeCell ref="A166:C166"/>
    <mergeCell ref="B1:C1"/>
    <mergeCell ref="B3:C3"/>
    <mergeCell ref="B4:G4"/>
    <mergeCell ref="A30:C30"/>
    <mergeCell ref="A31:C31"/>
    <mergeCell ref="A36:C36"/>
    <mergeCell ref="A37:C37"/>
    <mergeCell ref="A38:C38"/>
    <mergeCell ref="A13:C13"/>
    <mergeCell ref="A20:C20"/>
    <mergeCell ref="A21:C21"/>
    <mergeCell ref="A22:C22"/>
    <mergeCell ref="A28:C28"/>
    <mergeCell ref="A29:C29"/>
    <mergeCell ref="A6:C6"/>
    <mergeCell ref="A7:C7"/>
    <mergeCell ref="A8:C8"/>
    <mergeCell ref="A16:C16"/>
    <mergeCell ref="A9:C9"/>
    <mergeCell ref="I254:K258"/>
    <mergeCell ref="I276:J276"/>
    <mergeCell ref="A127:C127"/>
    <mergeCell ref="A101:C101"/>
    <mergeCell ref="A431:C431"/>
    <mergeCell ref="A402:C402"/>
    <mergeCell ref="A354:C354"/>
    <mergeCell ref="A364:C364"/>
    <mergeCell ref="A373:C373"/>
    <mergeCell ref="A329:C329"/>
    <mergeCell ref="A328:C328"/>
    <mergeCell ref="A297:C297"/>
    <mergeCell ref="A294:C294"/>
    <mergeCell ref="A296:C296"/>
    <mergeCell ref="A196:C196"/>
    <mergeCell ref="A342:C342"/>
    <mergeCell ref="A308:C308"/>
    <mergeCell ref="A309:C309"/>
    <mergeCell ref="A310:C310"/>
    <mergeCell ref="A311:C311"/>
    <mergeCell ref="A115:C115"/>
    <mergeCell ref="A116:C116"/>
    <mergeCell ref="A117:C117"/>
    <mergeCell ref="A124:C124"/>
    <mergeCell ref="J678:L678"/>
    <mergeCell ref="J679:L679"/>
    <mergeCell ref="J683:L683"/>
    <mergeCell ref="A387:C387"/>
    <mergeCell ref="A547:C547"/>
    <mergeCell ref="A453:C453"/>
    <mergeCell ref="A614:G614"/>
    <mergeCell ref="A597:C597"/>
    <mergeCell ref="A596:C596"/>
    <mergeCell ref="A558:C558"/>
    <mergeCell ref="A598:C598"/>
    <mergeCell ref="A607:C607"/>
    <mergeCell ref="A586:C586"/>
    <mergeCell ref="A559:C559"/>
    <mergeCell ref="A560:C560"/>
    <mergeCell ref="A565:C565"/>
    <mergeCell ref="A566:C566"/>
    <mergeCell ref="A567:C567"/>
    <mergeCell ref="A572:C572"/>
    <mergeCell ref="A561:C561"/>
    <mergeCell ref="A532:C532"/>
    <mergeCell ref="A437:C437"/>
    <mergeCell ref="A456:C456"/>
    <mergeCell ref="A422:C422"/>
    <mergeCell ref="A568:C568"/>
    <mergeCell ref="A584:C584"/>
    <mergeCell ref="A585:C585"/>
    <mergeCell ref="A579:C579"/>
    <mergeCell ref="J670:L670"/>
    <mergeCell ref="J671:L671"/>
    <mergeCell ref="J672:L672"/>
    <mergeCell ref="J676:L676"/>
    <mergeCell ref="J677:L677"/>
    <mergeCell ref="A580:C580"/>
    <mergeCell ref="A623:G623"/>
    <mergeCell ref="A624:G624"/>
    <mergeCell ref="A613:G613"/>
    <mergeCell ref="A625:G625"/>
    <mergeCell ref="A618:F618"/>
    <mergeCell ref="A595:C595"/>
    <mergeCell ref="A583:C583"/>
    <mergeCell ref="A582:C582"/>
    <mergeCell ref="A581:C581"/>
    <mergeCell ref="B628:C628"/>
    <mergeCell ref="A602:C602"/>
    <mergeCell ref="A603:C603"/>
    <mergeCell ref="A604:C604"/>
    <mergeCell ref="A605:C605"/>
    <mergeCell ref="A617:G617"/>
    <mergeCell ref="A619:C619"/>
    <mergeCell ref="A606:C606"/>
    <mergeCell ref="A330:C330"/>
    <mergeCell ref="A616:G616"/>
    <mergeCell ref="B615:G615"/>
    <mergeCell ref="A237:C237"/>
    <mergeCell ref="A280:C280"/>
    <mergeCell ref="A250:C250"/>
    <mergeCell ref="A463:C463"/>
    <mergeCell ref="A346:C346"/>
    <mergeCell ref="A454:C454"/>
    <mergeCell ref="A552:C552"/>
    <mergeCell ref="A551:C551"/>
    <mergeCell ref="A352:C352"/>
    <mergeCell ref="A339:C339"/>
    <mergeCell ref="A381:C381"/>
    <mergeCell ref="A451:C451"/>
    <mergeCell ref="A351:C351"/>
    <mergeCell ref="A429:C429"/>
    <mergeCell ref="A430:C430"/>
    <mergeCell ref="A397:C397"/>
    <mergeCell ref="A398:C398"/>
    <mergeCell ref="A242:C242"/>
    <mergeCell ref="A531:C531"/>
    <mergeCell ref="A526:C526"/>
    <mergeCell ref="A85:C85"/>
    <mergeCell ref="A77:C77"/>
    <mergeCell ref="A69:C69"/>
    <mergeCell ref="A118:C118"/>
    <mergeCell ref="A141:C141"/>
    <mergeCell ref="A44:C44"/>
    <mergeCell ref="A169:C169"/>
    <mergeCell ref="A312:C312"/>
    <mergeCell ref="A323:C323"/>
    <mergeCell ref="A324:C324"/>
    <mergeCell ref="A262:C262"/>
    <mergeCell ref="A167:C167"/>
    <mergeCell ref="A68:C68"/>
    <mergeCell ref="A93:C93"/>
    <mergeCell ref="A102:C102"/>
    <mergeCell ref="A100:C100"/>
    <mergeCell ref="A125:C125"/>
    <mergeCell ref="A126:C126"/>
    <mergeCell ref="A138:C138"/>
    <mergeCell ref="A76:C76"/>
    <mergeCell ref="A82:C82"/>
    <mergeCell ref="A230:C230"/>
    <mergeCell ref="A164:C164"/>
    <mergeCell ref="A43:C43"/>
    <mergeCell ref="A66:C66"/>
    <mergeCell ref="A67:C67"/>
    <mergeCell ref="A45:C45"/>
    <mergeCell ref="A75:C75"/>
    <mergeCell ref="A90:C90"/>
    <mergeCell ref="A91:C91"/>
    <mergeCell ref="A92:C92"/>
    <mergeCell ref="A98:C98"/>
    <mergeCell ref="A99:C99"/>
    <mergeCell ref="A74:C74"/>
    <mergeCell ref="A83:C83"/>
    <mergeCell ref="A84:C84"/>
    <mergeCell ref="A148:C148"/>
    <mergeCell ref="A149:C149"/>
    <mergeCell ref="A153:C153"/>
    <mergeCell ref="A154:C154"/>
    <mergeCell ref="A155:C155"/>
    <mergeCell ref="A128:C128"/>
    <mergeCell ref="A103:C103"/>
    <mergeCell ref="A129:C129"/>
    <mergeCell ref="A156:C156"/>
    <mergeCell ref="A157:C157"/>
    <mergeCell ref="A173:C173"/>
    <mergeCell ref="A170:C170"/>
    <mergeCell ref="A178:C178"/>
    <mergeCell ref="A179:C179"/>
    <mergeCell ref="A180:C180"/>
    <mergeCell ref="A181:C181"/>
    <mergeCell ref="A185:C185"/>
    <mergeCell ref="A186:C186"/>
    <mergeCell ref="A187:C187"/>
    <mergeCell ref="A171:C171"/>
    <mergeCell ref="A188:C188"/>
    <mergeCell ref="A197:C197"/>
    <mergeCell ref="A198:C198"/>
    <mergeCell ref="A215:C215"/>
    <mergeCell ref="A216:C216"/>
    <mergeCell ref="A238:C238"/>
    <mergeCell ref="A248:C248"/>
    <mergeCell ref="A252:C252"/>
    <mergeCell ref="A281:C281"/>
    <mergeCell ref="A243:C243"/>
    <mergeCell ref="A223:C223"/>
    <mergeCell ref="A207:C207"/>
    <mergeCell ref="A234:C234"/>
    <mergeCell ref="A235:C235"/>
    <mergeCell ref="A236:C236"/>
    <mergeCell ref="A203:C203"/>
    <mergeCell ref="A204:C204"/>
    <mergeCell ref="A212:C212"/>
    <mergeCell ref="A213:C213"/>
    <mergeCell ref="A214:C214"/>
    <mergeCell ref="A221:C221"/>
    <mergeCell ref="A222:C222"/>
    <mergeCell ref="A228:C228"/>
    <mergeCell ref="A229:C229"/>
  </mergeCells>
  <printOptions headings="1"/>
  <pageMargins left="0.31496062992125984" right="0.31496062992125984" top="0.74803149606299213" bottom="0.74803149606299213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NASLOVNA U EUR</vt:lpstr>
      <vt:lpstr>OPĆI DIO</vt:lpstr>
      <vt:lpstr>POS.DIO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opcina dragalic</dc:creator>
  <cp:lastModifiedBy>Opcina Dragalic</cp:lastModifiedBy>
  <cp:lastPrinted>2025-09-04T15:44:04Z</cp:lastPrinted>
  <dcterms:created xsi:type="dcterms:W3CDTF">2019-07-05T11:16:58Z</dcterms:created>
  <dcterms:modified xsi:type="dcterms:W3CDTF">2025-10-27T13:53:10Z</dcterms:modified>
</cp:coreProperties>
</file>