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a mapa (2)\OPĆINA DRAGALIĆ\PRORAČUN\PRORAČUN 2026 radni\Proračun 2026\"/>
    </mc:Choice>
  </mc:AlternateContent>
  <xr:revisionPtr revIDLastSave="0" documentId="13_ncr:1_{3A5240A1-F9D3-4E6C-BC00-D28F913E88B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A U EUR" sheetId="1" r:id="rId1"/>
    <sheet name="OPĆI DIO" sheetId="2" r:id="rId2"/>
    <sheet name="POS.DIO" sheetId="3" r:id="rId3"/>
    <sheet name="FUNK.KLASIFIK.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2" l="1"/>
  <c r="F66" i="2"/>
  <c r="L26" i="6"/>
  <c r="J28" i="6"/>
  <c r="F64" i="2"/>
  <c r="H593" i="3"/>
  <c r="H592" i="3" s="1"/>
  <c r="G593" i="3"/>
  <c r="G592" i="3" s="1"/>
  <c r="F593" i="3"/>
  <c r="F592" i="3" s="1"/>
  <c r="F590" i="3" s="1"/>
  <c r="F589" i="3" s="1"/>
  <c r="E593" i="3"/>
  <c r="E590" i="3" s="1"/>
  <c r="E589" i="3" s="1"/>
  <c r="D593" i="3"/>
  <c r="D650" i="3"/>
  <c r="K591" i="3"/>
  <c r="H590" i="3"/>
  <c r="H589" i="3" s="1"/>
  <c r="G590" i="3"/>
  <c r="G589" i="3" s="1"/>
  <c r="H66" i="2"/>
  <c r="G66" i="2"/>
  <c r="F481" i="3"/>
  <c r="H486" i="3"/>
  <c r="G486" i="3"/>
  <c r="F486" i="3"/>
  <c r="E486" i="3"/>
  <c r="D486" i="3"/>
  <c r="K485" i="3"/>
  <c r="H484" i="3"/>
  <c r="H483" i="3" s="1"/>
  <c r="G484" i="3"/>
  <c r="G483" i="3" s="1"/>
  <c r="F484" i="3"/>
  <c r="F483" i="3" s="1"/>
  <c r="E484" i="3"/>
  <c r="E483" i="3" s="1"/>
  <c r="D484" i="3"/>
  <c r="D483" i="3" s="1"/>
  <c r="H80" i="2"/>
  <c r="H79" i="2" s="1"/>
  <c r="G80" i="2"/>
  <c r="G79" i="2" s="1"/>
  <c r="F650" i="3"/>
  <c r="E650" i="3"/>
  <c r="G76" i="2"/>
  <c r="G77" i="2"/>
  <c r="G78" i="2"/>
  <c r="E649" i="3"/>
  <c r="E651" i="3"/>
  <c r="E652" i="3"/>
  <c r="E653" i="3"/>
  <c r="F649" i="3"/>
  <c r="F651" i="3"/>
  <c r="F652" i="3"/>
  <c r="F653" i="3"/>
  <c r="E660" i="3"/>
  <c r="E661" i="3"/>
  <c r="E662" i="3"/>
  <c r="E664" i="3"/>
  <c r="E665" i="3"/>
  <c r="E666" i="3"/>
  <c r="F660" i="3"/>
  <c r="F661" i="3"/>
  <c r="F662" i="3"/>
  <c r="F664" i="3"/>
  <c r="F665" i="3"/>
  <c r="F666" i="3"/>
  <c r="E671" i="3"/>
  <c r="E672" i="3"/>
  <c r="E673" i="3"/>
  <c r="E674" i="3"/>
  <c r="F671" i="3"/>
  <c r="F672" i="3"/>
  <c r="F673" i="3"/>
  <c r="F674" i="3"/>
  <c r="H76" i="2"/>
  <c r="H77" i="2"/>
  <c r="H78" i="2"/>
  <c r="F80" i="2"/>
  <c r="F79" i="2" s="1"/>
  <c r="F81" i="2"/>
  <c r="G81" i="2"/>
  <c r="H81" i="2"/>
  <c r="H70" i="2"/>
  <c r="H69" i="2"/>
  <c r="H68" i="2"/>
  <c r="H67" i="2"/>
  <c r="G70" i="2"/>
  <c r="G69" i="2"/>
  <c r="G68" i="2"/>
  <c r="G67" i="2"/>
  <c r="H55" i="2"/>
  <c r="H54" i="2"/>
  <c r="H53" i="2"/>
  <c r="H52" i="2"/>
  <c r="H51" i="2"/>
  <c r="G55" i="2"/>
  <c r="G54" i="2"/>
  <c r="G53" i="2"/>
  <c r="G52" i="2"/>
  <c r="G51" i="2"/>
  <c r="F38" i="6"/>
  <c r="J16" i="6"/>
  <c r="F42" i="6"/>
  <c r="F16" i="6"/>
  <c r="C16" i="6"/>
  <c r="F39" i="6"/>
  <c r="C38" i="6"/>
  <c r="C24" i="6"/>
  <c r="C18" i="6"/>
  <c r="L289" i="3"/>
  <c r="L170" i="3"/>
  <c r="K170" i="3"/>
  <c r="L162" i="3"/>
  <c r="K162" i="3"/>
  <c r="K149" i="3"/>
  <c r="K135" i="3"/>
  <c r="J135" i="3"/>
  <c r="L66" i="3"/>
  <c r="K66" i="3"/>
  <c r="H275" i="3"/>
  <c r="H274" i="3" s="1"/>
  <c r="G275" i="3"/>
  <c r="G274" i="3" s="1"/>
  <c r="H15" i="2"/>
  <c r="G15" i="2"/>
  <c r="H26" i="2"/>
  <c r="H25" i="2" s="1"/>
  <c r="G26" i="2"/>
  <c r="G25" i="2" s="1"/>
  <c r="F678" i="3"/>
  <c r="E678" i="3"/>
  <c r="F676" i="3"/>
  <c r="E676" i="3"/>
  <c r="F658" i="3"/>
  <c r="F657" i="3"/>
  <c r="E658" i="3"/>
  <c r="E657" i="3"/>
  <c r="F26" i="2"/>
  <c r="F25" i="2" s="1"/>
  <c r="D653" i="3"/>
  <c r="F17" i="2"/>
  <c r="F15" i="2" s="1"/>
  <c r="F77" i="2"/>
  <c r="H65" i="3"/>
  <c r="H64" i="3" s="1"/>
  <c r="G65" i="3"/>
  <c r="G64" i="3" s="1"/>
  <c r="F65" i="3"/>
  <c r="E65" i="3"/>
  <c r="D65" i="3"/>
  <c r="F67" i="3"/>
  <c r="D673" i="3"/>
  <c r="D672" i="3"/>
  <c r="H508" i="3"/>
  <c r="G508" i="3"/>
  <c r="F508" i="3"/>
  <c r="E508" i="3"/>
  <c r="D508" i="3"/>
  <c r="D53" i="2"/>
  <c r="E53" i="2"/>
  <c r="F53" i="2"/>
  <c r="H282" i="3"/>
  <c r="G282" i="3"/>
  <c r="F282" i="3"/>
  <c r="E282" i="3"/>
  <c r="D282" i="3"/>
  <c r="D658" i="3"/>
  <c r="D660" i="3"/>
  <c r="D76" i="2"/>
  <c r="E76" i="2"/>
  <c r="F76" i="2"/>
  <c r="D688" i="3"/>
  <c r="H62" i="2"/>
  <c r="G62" i="2"/>
  <c r="F62" i="2"/>
  <c r="E62" i="2"/>
  <c r="D62" i="2"/>
  <c r="E80" i="2"/>
  <c r="E592" i="3" l="1"/>
  <c r="F675" i="3"/>
  <c r="K65" i="3"/>
  <c r="L65" i="3"/>
  <c r="F656" i="3"/>
  <c r="E675" i="3"/>
  <c r="E656" i="3"/>
  <c r="F64" i="3"/>
  <c r="H161" i="3"/>
  <c r="G161" i="3"/>
  <c r="F161" i="3"/>
  <c r="F160" i="3" s="1"/>
  <c r="F156" i="3" s="1"/>
  <c r="F155" i="3" s="1"/>
  <c r="H169" i="3"/>
  <c r="G169" i="3"/>
  <c r="F169" i="3"/>
  <c r="F168" i="3" s="1"/>
  <c r="F164" i="3" s="1"/>
  <c r="F163" i="3" s="1"/>
  <c r="E161" i="3"/>
  <c r="E160" i="3" s="1"/>
  <c r="E156" i="3" s="1"/>
  <c r="E155" i="3" s="1"/>
  <c r="E169" i="3"/>
  <c r="E168" i="3" s="1"/>
  <c r="E164" i="3" s="1"/>
  <c r="E163" i="3" s="1"/>
  <c r="D169" i="3"/>
  <c r="D168" i="3" s="1"/>
  <c r="D164" i="3" s="1"/>
  <c r="D161" i="3"/>
  <c r="D157" i="3" s="1"/>
  <c r="H148" i="3"/>
  <c r="H147" i="3" s="1"/>
  <c r="G148" i="3"/>
  <c r="F148" i="3"/>
  <c r="F147" i="3" s="1"/>
  <c r="E148" i="3"/>
  <c r="E147" i="3" s="1"/>
  <c r="D148" i="3"/>
  <c r="D147" i="3" s="1"/>
  <c r="D166" i="3"/>
  <c r="F688" i="3"/>
  <c r="F687" i="3" s="1"/>
  <c r="E688" i="3"/>
  <c r="E687" i="3" s="1"/>
  <c r="D158" i="3"/>
  <c r="F296" i="3"/>
  <c r="H296" i="3"/>
  <c r="G296" i="3"/>
  <c r="H125" i="3"/>
  <c r="G125" i="3"/>
  <c r="F125" i="3"/>
  <c r="E125" i="3"/>
  <c r="D125" i="3"/>
  <c r="F78" i="2"/>
  <c r="E78" i="2"/>
  <c r="D78" i="2"/>
  <c r="G157" i="3" l="1"/>
  <c r="K161" i="3"/>
  <c r="L161" i="3"/>
  <c r="G147" i="3"/>
  <c r="K147" i="3" s="1"/>
  <c r="K148" i="3"/>
  <c r="K169" i="3"/>
  <c r="H168" i="3"/>
  <c r="L169" i="3"/>
  <c r="G168" i="3"/>
  <c r="D165" i="3"/>
  <c r="D163" i="3"/>
  <c r="H160" i="3"/>
  <c r="G160" i="3"/>
  <c r="D160" i="3"/>
  <c r="D156" i="3" s="1"/>
  <c r="D155" i="3" s="1"/>
  <c r="J155" i="3"/>
  <c r="F52" i="2"/>
  <c r="E52" i="2"/>
  <c r="D52" i="2"/>
  <c r="K38" i="6"/>
  <c r="F309" i="3"/>
  <c r="H312" i="3"/>
  <c r="G312" i="3"/>
  <c r="F312" i="3"/>
  <c r="E312" i="3"/>
  <c r="D312" i="3"/>
  <c r="H156" i="3" l="1"/>
  <c r="H155" i="3" s="1"/>
  <c r="L160" i="3"/>
  <c r="G164" i="3"/>
  <c r="G163" i="3" s="1"/>
  <c r="K168" i="3"/>
  <c r="G156" i="3"/>
  <c r="G155" i="3" s="1"/>
  <c r="K160" i="3"/>
  <c r="H164" i="3"/>
  <c r="H163" i="3" s="1"/>
  <c r="L168" i="3"/>
  <c r="H424" i="3"/>
  <c r="G424" i="3"/>
  <c r="F424" i="3"/>
  <c r="E424" i="3"/>
  <c r="D424" i="3"/>
  <c r="F275" i="3"/>
  <c r="F274" i="3" s="1"/>
  <c r="D671" i="3"/>
  <c r="D678" i="3"/>
  <c r="D665" i="3"/>
  <c r="D661" i="3"/>
  <c r="D657" i="3"/>
  <c r="H153" i="3"/>
  <c r="G153" i="3"/>
  <c r="F153" i="3"/>
  <c r="E153" i="3"/>
  <c r="D153" i="3"/>
  <c r="E14" i="2"/>
  <c r="E296" i="3"/>
  <c r="E184" i="3"/>
  <c r="E183" i="3" s="1"/>
  <c r="E187" i="3"/>
  <c r="E186" i="3" s="1"/>
  <c r="D80" i="2"/>
  <c r="D79" i="2" s="1"/>
  <c r="D81" i="2"/>
  <c r="D77" i="2"/>
  <c r="D73" i="2"/>
  <c r="D70" i="2"/>
  <c r="D69" i="2"/>
  <c r="D68" i="2"/>
  <c r="D67" i="2"/>
  <c r="D66" i="2"/>
  <c r="D64" i="2"/>
  <c r="D63" i="2" s="1"/>
  <c r="D61" i="2"/>
  <c r="D59" i="2"/>
  <c r="D58" i="2" s="1"/>
  <c r="D57" i="2"/>
  <c r="D56" i="2" s="1"/>
  <c r="D55" i="2"/>
  <c r="D54" i="2"/>
  <c r="D51" i="2"/>
  <c r="D49" i="2"/>
  <c r="D48" i="2"/>
  <c r="D47" i="2"/>
  <c r="E66" i="2"/>
  <c r="D426" i="3"/>
  <c r="D354" i="3"/>
  <c r="D325" i="3"/>
  <c r="D322" i="3" s="1"/>
  <c r="D296" i="3"/>
  <c r="D275" i="3"/>
  <c r="D274" i="3" s="1"/>
  <c r="D656" i="3" l="1"/>
  <c r="D46" i="2"/>
  <c r="D75" i="2"/>
  <c r="D72" i="2" s="1"/>
  <c r="D60" i="2"/>
  <c r="E178" i="3"/>
  <c r="D50" i="2"/>
  <c r="D65" i="2"/>
  <c r="L41" i="6"/>
  <c r="J41" i="6"/>
  <c r="I41" i="6"/>
  <c r="H41" i="6"/>
  <c r="J25" i="6"/>
  <c r="I25" i="6"/>
  <c r="G41" i="6"/>
  <c r="F25" i="6"/>
  <c r="E25" i="6"/>
  <c r="E41" i="6"/>
  <c r="D41" i="6"/>
  <c r="D25" i="6"/>
  <c r="C10" i="6"/>
  <c r="I38" i="6"/>
  <c r="I37" i="6"/>
  <c r="L28" i="6"/>
  <c r="E28" i="6"/>
  <c r="E16" i="6"/>
  <c r="E15" i="6"/>
  <c r="E40" i="6"/>
  <c r="E37" i="6"/>
  <c r="E29" i="6"/>
  <c r="J37" i="6"/>
  <c r="J15" i="6"/>
  <c r="J22" i="6"/>
  <c r="J29" i="6"/>
  <c r="K26" i="6"/>
  <c r="K24" i="6"/>
  <c r="K42" i="6"/>
  <c r="K41" i="6" s="1"/>
  <c r="K16" i="6"/>
  <c r="K15" i="6"/>
  <c r="F22" i="6"/>
  <c r="F37" i="6"/>
  <c r="F31" i="6"/>
  <c r="F40" i="6"/>
  <c r="I16" i="6"/>
  <c r="F15" i="6"/>
  <c r="C28" i="6"/>
  <c r="C15" i="6"/>
  <c r="C14" i="6"/>
  <c r="C12" i="6"/>
  <c r="C30" i="6"/>
  <c r="C20" i="6"/>
  <c r="C11" i="6"/>
  <c r="C41" i="6"/>
  <c r="K326" i="3"/>
  <c r="J326" i="3"/>
  <c r="I326" i="3"/>
  <c r="K217" i="3"/>
  <c r="J217" i="3"/>
  <c r="K216" i="3"/>
  <c r="J216" i="3"/>
  <c r="K209" i="3"/>
  <c r="J209" i="3"/>
  <c r="L182" i="3"/>
  <c r="K182" i="3"/>
  <c r="L188" i="3"/>
  <c r="K188" i="3"/>
  <c r="L185" i="3"/>
  <c r="K185" i="3"/>
  <c r="J313" i="3"/>
  <c r="J310" i="3"/>
  <c r="J23" i="1"/>
  <c r="K38" i="2"/>
  <c r="J38" i="2"/>
  <c r="D45" i="2" l="1"/>
  <c r="F608" i="3"/>
  <c r="E608" i="3"/>
  <c r="F293" i="3"/>
  <c r="F292" i="3" s="1"/>
  <c r="H208" i="3"/>
  <c r="H207" i="3" s="1"/>
  <c r="H204" i="3" s="1"/>
  <c r="G208" i="3"/>
  <c r="G207" i="3" s="1"/>
  <c r="G204" i="3" s="1"/>
  <c r="H215" i="3"/>
  <c r="H214" i="3" s="1"/>
  <c r="H211" i="3" s="1"/>
  <c r="G215" i="3"/>
  <c r="G214" i="3" l="1"/>
  <c r="G211" i="3" s="1"/>
  <c r="F215" i="3"/>
  <c r="F208" i="3"/>
  <c r="E215" i="3"/>
  <c r="E214" i="3" s="1"/>
  <c r="E211" i="3" s="1"/>
  <c r="E210" i="3" s="1"/>
  <c r="E208" i="3"/>
  <c r="E207" i="3" s="1"/>
  <c r="D211" i="3"/>
  <c r="D210" i="3" s="1"/>
  <c r="E204" i="3"/>
  <c r="E203" i="3" s="1"/>
  <c r="D204" i="3"/>
  <c r="D203" i="3" s="1"/>
  <c r="F207" i="3" l="1"/>
  <c r="J208" i="3"/>
  <c r="F214" i="3"/>
  <c r="J215" i="3"/>
  <c r="K215" i="3"/>
  <c r="K208" i="3"/>
  <c r="G203" i="3"/>
  <c r="H203" i="3"/>
  <c r="F211" i="3" l="1"/>
  <c r="F210" i="3" s="1"/>
  <c r="J210" i="3" s="1"/>
  <c r="J214" i="3"/>
  <c r="K214" i="3"/>
  <c r="F204" i="3"/>
  <c r="F203" i="3" s="1"/>
  <c r="J203" i="3" s="1"/>
  <c r="J207" i="3"/>
  <c r="K207" i="3"/>
  <c r="H210" i="3"/>
  <c r="G210" i="3"/>
  <c r="K211" i="3" l="1"/>
  <c r="K210" i="3"/>
  <c r="K204" i="3"/>
  <c r="K203" i="3"/>
  <c r="H14" i="2"/>
  <c r="G14" i="2"/>
  <c r="G493" i="3"/>
  <c r="H493" i="3"/>
  <c r="F493" i="3"/>
  <c r="E493" i="3"/>
  <c r="H322" i="3"/>
  <c r="H316" i="3" s="1"/>
  <c r="G322" i="3"/>
  <c r="G316" i="3" s="1"/>
  <c r="F41" i="2"/>
  <c r="D687" i="3"/>
  <c r="D662" i="3"/>
  <c r="F648" i="3"/>
  <c r="F647" i="3" s="1"/>
  <c r="E648" i="3"/>
  <c r="E647" i="3" s="1"/>
  <c r="D663" i="3"/>
  <c r="F70" i="2"/>
  <c r="F325" i="3"/>
  <c r="H184" i="3"/>
  <c r="G184" i="3"/>
  <c r="F184" i="3"/>
  <c r="F183" i="3" s="1"/>
  <c r="H187" i="3"/>
  <c r="G187" i="3"/>
  <c r="F187" i="3"/>
  <c r="F186" i="3" s="1"/>
  <c r="D179" i="3"/>
  <c r="E177" i="3"/>
  <c r="D178" i="3"/>
  <c r="D177" i="3" s="1"/>
  <c r="H175" i="3"/>
  <c r="H174" i="3" s="1"/>
  <c r="G175" i="3"/>
  <c r="G174" i="3" s="1"/>
  <c r="F175" i="3"/>
  <c r="F174" i="3" s="1"/>
  <c r="F172" i="3" s="1"/>
  <c r="F171" i="3" s="1"/>
  <c r="E175" i="3"/>
  <c r="E174" i="3" s="1"/>
  <c r="E172" i="3" s="1"/>
  <c r="E171" i="3" s="1"/>
  <c r="D175" i="3"/>
  <c r="D174" i="3" s="1"/>
  <c r="D172" i="3" s="1"/>
  <c r="D171" i="3" s="1"/>
  <c r="H173" i="3"/>
  <c r="G173" i="3"/>
  <c r="D173" i="3"/>
  <c r="H248" i="3"/>
  <c r="G248" i="3"/>
  <c r="F248" i="3"/>
  <c r="E248" i="3"/>
  <c r="D248" i="3"/>
  <c r="G186" i="3" l="1"/>
  <c r="K186" i="3" s="1"/>
  <c r="K187" i="3"/>
  <c r="H186" i="3"/>
  <c r="L187" i="3"/>
  <c r="G183" i="3"/>
  <c r="K183" i="3" s="1"/>
  <c r="K184" i="3"/>
  <c r="H183" i="3"/>
  <c r="L184" i="3"/>
  <c r="K325" i="3"/>
  <c r="F178" i="3"/>
  <c r="F177" i="3" s="1"/>
  <c r="G172" i="3"/>
  <c r="H172" i="3"/>
  <c r="H178" i="3" l="1"/>
  <c r="H177" i="3" s="1"/>
  <c r="L186" i="3"/>
  <c r="G178" i="3"/>
  <c r="G177" i="3" s="1"/>
  <c r="K177" i="3" s="1"/>
  <c r="L183" i="3"/>
  <c r="H171" i="3"/>
  <c r="G171" i="3"/>
  <c r="L177" i="3" l="1"/>
  <c r="L178" i="3"/>
  <c r="K178" i="3"/>
  <c r="F14" i="2"/>
  <c r="F27" i="3" l="1"/>
  <c r="F55" i="2"/>
  <c r="E77" i="2" l="1"/>
  <c r="E70" i="2"/>
  <c r="I70" i="2" s="1"/>
  <c r="E55" i="2"/>
  <c r="E47" i="2"/>
  <c r="E10" i="2"/>
  <c r="E37" i="2"/>
  <c r="D14" i="2"/>
  <c r="D41" i="2"/>
  <c r="D40" i="2" s="1"/>
  <c r="E426" i="3"/>
  <c r="E354" i="3"/>
  <c r="E325" i="3"/>
  <c r="I14" i="2" l="1"/>
  <c r="E322" i="3"/>
  <c r="I325" i="3"/>
  <c r="J325" i="3"/>
  <c r="D605" i="3"/>
  <c r="D604" i="3" s="1"/>
  <c r="D551" i="3"/>
  <c r="D493" i="3"/>
  <c r="D258" i="3"/>
  <c r="D27" i="3"/>
  <c r="D664" i="3" l="1"/>
  <c r="F354" i="3"/>
  <c r="G354" i="3"/>
  <c r="H354" i="3"/>
  <c r="K599" i="3"/>
  <c r="K585" i="3"/>
  <c r="K571" i="3"/>
  <c r="K578" i="3"/>
  <c r="L562" i="3"/>
  <c r="K562" i="3"/>
  <c r="I562" i="3"/>
  <c r="K548" i="3"/>
  <c r="K504" i="3"/>
  <c r="J504" i="3"/>
  <c r="K478" i="3"/>
  <c r="K471" i="3"/>
  <c r="J471" i="3"/>
  <c r="K469" i="3"/>
  <c r="K462" i="3"/>
  <c r="J444" i="3"/>
  <c r="K432" i="3"/>
  <c r="J432" i="3"/>
  <c r="L409" i="3"/>
  <c r="K409" i="3"/>
  <c r="K393" i="3"/>
  <c r="J393" i="3"/>
  <c r="K373" i="3"/>
  <c r="J371" i="3"/>
  <c r="L384" i="3"/>
  <c r="K383" i="3"/>
  <c r="K365" i="3"/>
  <c r="J365" i="3"/>
  <c r="K363" i="3"/>
  <c r="J363" i="3"/>
  <c r="J361" i="3"/>
  <c r="K321" i="3"/>
  <c r="K318" i="3"/>
  <c r="K317" i="3"/>
  <c r="J304" i="3"/>
  <c r="J303" i="3"/>
  <c r="J301" i="3"/>
  <c r="I287" i="3"/>
  <c r="K286" i="3"/>
  <c r="K272" i="3"/>
  <c r="K271" i="3"/>
  <c r="J271" i="3"/>
  <c r="K268" i="3"/>
  <c r="J268" i="3"/>
  <c r="L249" i="3"/>
  <c r="K249" i="3"/>
  <c r="J249" i="3"/>
  <c r="L197" i="3"/>
  <c r="K197" i="3"/>
  <c r="J197" i="3"/>
  <c r="I197" i="3"/>
  <c r="L196" i="3"/>
  <c r="K194" i="3"/>
  <c r="L509" i="3"/>
  <c r="K509" i="3"/>
  <c r="J509" i="3"/>
  <c r="I509" i="3"/>
  <c r="D652" i="3"/>
  <c r="D651" i="3"/>
  <c r="D666" i="3"/>
  <c r="F133" i="3"/>
  <c r="D676" i="3"/>
  <c r="D675" i="3" s="1"/>
  <c r="D674" i="3"/>
  <c r="F426" i="3"/>
  <c r="F37" i="2"/>
  <c r="F323" i="3"/>
  <c r="F322" i="3" s="1"/>
  <c r="F316" i="3" s="1"/>
  <c r="F241" i="3"/>
  <c r="K133" i="3" l="1"/>
  <c r="K37" i="2"/>
  <c r="J37" i="2"/>
  <c r="D659" i="3"/>
  <c r="D655" i="3" s="1"/>
  <c r="D37" i="2"/>
  <c r="E64" i="2"/>
  <c r="E68" i="2"/>
  <c r="E605" i="3"/>
  <c r="E604" i="3" s="1"/>
  <c r="E551" i="3"/>
  <c r="E423" i="3"/>
  <c r="E417" i="3" s="1"/>
  <c r="E335" i="3"/>
  <c r="E309" i="3"/>
  <c r="E308" i="3" s="1"/>
  <c r="E134" i="3"/>
  <c r="E133" i="3" s="1"/>
  <c r="J133" i="3" s="1"/>
  <c r="E60" i="3"/>
  <c r="E27" i="3"/>
  <c r="D293" i="3"/>
  <c r="D112" i="3"/>
  <c r="D12" i="3"/>
  <c r="H61" i="2"/>
  <c r="G61" i="2"/>
  <c r="F61" i="2"/>
  <c r="H309" i="3"/>
  <c r="G309" i="3"/>
  <c r="H423" i="3"/>
  <c r="H417" i="3" s="1"/>
  <c r="G423" i="3"/>
  <c r="G417" i="3" s="1"/>
  <c r="F423" i="3"/>
  <c r="F417" i="3" s="1"/>
  <c r="F51" i="2"/>
  <c r="I24" i="2"/>
  <c r="J609" i="3"/>
  <c r="H605" i="3"/>
  <c r="G605" i="3"/>
  <c r="H551" i="3"/>
  <c r="G551" i="3"/>
  <c r="F551" i="3"/>
  <c r="D19" i="3"/>
  <c r="D18" i="3" s="1"/>
  <c r="E19" i="3"/>
  <c r="E18" i="3" s="1"/>
  <c r="E12" i="3" s="1"/>
  <c r="F19" i="3"/>
  <c r="F18" i="3" s="1"/>
  <c r="G19" i="3"/>
  <c r="G18" i="3" s="1"/>
  <c r="G12" i="3" s="1"/>
  <c r="H19" i="3"/>
  <c r="H18" i="3" s="1"/>
  <c r="H12" i="3" s="1"/>
  <c r="I20" i="3"/>
  <c r="J20" i="3"/>
  <c r="K20" i="3"/>
  <c r="L20" i="3"/>
  <c r="D25" i="3"/>
  <c r="E25" i="3"/>
  <c r="F25" i="3"/>
  <c r="F24" i="3" s="1"/>
  <c r="G25" i="3"/>
  <c r="G24" i="3" s="1"/>
  <c r="H25" i="3"/>
  <c r="H24" i="3" s="1"/>
  <c r="J26" i="3"/>
  <c r="K26" i="3"/>
  <c r="L26" i="3"/>
  <c r="D34" i="3"/>
  <c r="D33" i="3" s="1"/>
  <c r="D32" i="3" s="1"/>
  <c r="D31" i="3" s="1"/>
  <c r="D30" i="3" s="1"/>
  <c r="D29" i="3" s="1"/>
  <c r="E34" i="3"/>
  <c r="E33" i="3" s="1"/>
  <c r="F34" i="3"/>
  <c r="F33" i="3" s="1"/>
  <c r="G34" i="3"/>
  <c r="G33" i="3" s="1"/>
  <c r="H34" i="3"/>
  <c r="H33" i="3" s="1"/>
  <c r="I35" i="3"/>
  <c r="J35" i="3"/>
  <c r="K35" i="3"/>
  <c r="L35" i="3"/>
  <c r="K44" i="3"/>
  <c r="L44" i="3"/>
  <c r="D48" i="3"/>
  <c r="E48" i="3"/>
  <c r="F48" i="3"/>
  <c r="G48" i="3"/>
  <c r="H48" i="3"/>
  <c r="I49" i="3"/>
  <c r="J49" i="3"/>
  <c r="K49" i="3"/>
  <c r="L49" i="3"/>
  <c r="I50" i="3"/>
  <c r="J50" i="3"/>
  <c r="K50" i="3"/>
  <c r="L50" i="3"/>
  <c r="I51" i="3"/>
  <c r="J51" i="3"/>
  <c r="K51" i="3"/>
  <c r="L51" i="3"/>
  <c r="D52" i="3"/>
  <c r="E52" i="3"/>
  <c r="F52" i="3"/>
  <c r="G52" i="3"/>
  <c r="H52" i="3"/>
  <c r="I53" i="3"/>
  <c r="J53" i="3"/>
  <c r="K53" i="3"/>
  <c r="L53" i="3"/>
  <c r="I54" i="3"/>
  <c r="J54" i="3"/>
  <c r="K54" i="3"/>
  <c r="L54" i="3"/>
  <c r="I55" i="3"/>
  <c r="J55" i="3"/>
  <c r="K55" i="3"/>
  <c r="L55" i="3"/>
  <c r="I57" i="3"/>
  <c r="J57" i="3"/>
  <c r="K57" i="3"/>
  <c r="L57" i="3"/>
  <c r="D58" i="3"/>
  <c r="E58" i="3"/>
  <c r="F58" i="3"/>
  <c r="G58" i="3"/>
  <c r="H58" i="3"/>
  <c r="I59" i="3"/>
  <c r="J59" i="3"/>
  <c r="K59" i="3"/>
  <c r="L59" i="3"/>
  <c r="D60" i="3"/>
  <c r="F60" i="3"/>
  <c r="G60" i="3"/>
  <c r="H60" i="3"/>
  <c r="D62" i="3"/>
  <c r="E62" i="3"/>
  <c r="F62" i="3"/>
  <c r="G62" i="3"/>
  <c r="H62" i="3"/>
  <c r="D67" i="3"/>
  <c r="D64" i="3" s="1"/>
  <c r="E67" i="3"/>
  <c r="E64" i="3" s="1"/>
  <c r="D76" i="3"/>
  <c r="D75" i="3" s="1"/>
  <c r="D71" i="3" s="1"/>
  <c r="D70" i="3" s="1"/>
  <c r="D69" i="3" s="1"/>
  <c r="E76" i="3"/>
  <c r="E75" i="3" s="1"/>
  <c r="F76" i="3"/>
  <c r="F75" i="3" s="1"/>
  <c r="F70" i="3" s="1"/>
  <c r="G76" i="3"/>
  <c r="G75" i="3" s="1"/>
  <c r="G70" i="3" s="1"/>
  <c r="H76" i="3"/>
  <c r="H75" i="3" s="1"/>
  <c r="H70" i="3" s="1"/>
  <c r="J77" i="3"/>
  <c r="D84" i="3"/>
  <c r="D83" i="3" s="1"/>
  <c r="D80" i="3" s="1"/>
  <c r="D79" i="3" s="1"/>
  <c r="D78" i="3" s="1"/>
  <c r="E84" i="3"/>
  <c r="E83" i="3" s="1"/>
  <c r="F84" i="3"/>
  <c r="F83" i="3" s="1"/>
  <c r="G84" i="3"/>
  <c r="G83" i="3" s="1"/>
  <c r="H84" i="3"/>
  <c r="H83" i="3" s="1"/>
  <c r="J85" i="3"/>
  <c r="K85" i="3"/>
  <c r="L85" i="3"/>
  <c r="D92" i="3"/>
  <c r="D91" i="3" s="1"/>
  <c r="D88" i="3" s="1"/>
  <c r="D87" i="3" s="1"/>
  <c r="D86" i="3" s="1"/>
  <c r="E92" i="3"/>
  <c r="E91" i="3" s="1"/>
  <c r="F92" i="3"/>
  <c r="F91" i="3" s="1"/>
  <c r="G92" i="3"/>
  <c r="G91" i="3" s="1"/>
  <c r="H92" i="3"/>
  <c r="H91" i="3" s="1"/>
  <c r="J93" i="3"/>
  <c r="K93" i="3"/>
  <c r="L93" i="3"/>
  <c r="D100" i="3"/>
  <c r="D99" i="3" s="1"/>
  <c r="D96" i="3" s="1"/>
  <c r="D95" i="3" s="1"/>
  <c r="D94" i="3" s="1"/>
  <c r="E100" i="3"/>
  <c r="E99" i="3" s="1"/>
  <c r="E95" i="3" s="1"/>
  <c r="F100" i="3"/>
  <c r="F99" i="3" s="1"/>
  <c r="G100" i="3"/>
  <c r="G99" i="3" s="1"/>
  <c r="H100" i="3"/>
  <c r="H99" i="3" s="1"/>
  <c r="H96" i="3" s="1"/>
  <c r="H95" i="3" s="1"/>
  <c r="H94" i="3" s="1"/>
  <c r="I101" i="3"/>
  <c r="J101" i="3"/>
  <c r="K101" i="3"/>
  <c r="I104" i="3"/>
  <c r="I107" i="3"/>
  <c r="J107" i="3"/>
  <c r="K107" i="3"/>
  <c r="L107" i="3"/>
  <c r="D109" i="3"/>
  <c r="E109" i="3"/>
  <c r="F109" i="3"/>
  <c r="G109" i="3"/>
  <c r="H109" i="3"/>
  <c r="I110" i="3"/>
  <c r="J110" i="3"/>
  <c r="K110" i="3"/>
  <c r="L110" i="3"/>
  <c r="I111" i="3"/>
  <c r="J111" i="3"/>
  <c r="K111" i="3"/>
  <c r="L111" i="3"/>
  <c r="E112" i="3"/>
  <c r="F112" i="3"/>
  <c r="G112" i="3"/>
  <c r="H112" i="3"/>
  <c r="I114" i="3"/>
  <c r="J114" i="3"/>
  <c r="K114" i="3"/>
  <c r="L114" i="3"/>
  <c r="I115" i="3"/>
  <c r="J115" i="3"/>
  <c r="K115" i="3"/>
  <c r="L115" i="3"/>
  <c r="D117" i="3"/>
  <c r="D116" i="3" s="1"/>
  <c r="E117" i="3"/>
  <c r="E116" i="3" s="1"/>
  <c r="F117" i="3"/>
  <c r="F116" i="3" s="1"/>
  <c r="G117" i="3"/>
  <c r="G116" i="3" s="1"/>
  <c r="H117" i="3"/>
  <c r="H116" i="3" s="1"/>
  <c r="J118" i="3"/>
  <c r="K118" i="3"/>
  <c r="D124" i="3"/>
  <c r="D121" i="3" s="1"/>
  <c r="D120" i="3" s="1"/>
  <c r="D119" i="3" s="1"/>
  <c r="E124" i="3"/>
  <c r="F124" i="3"/>
  <c r="G124" i="3"/>
  <c r="G120" i="3" s="1"/>
  <c r="H124" i="3"/>
  <c r="H120" i="3" s="1"/>
  <c r="J126" i="3"/>
  <c r="K126" i="3"/>
  <c r="L126" i="3"/>
  <c r="F134" i="3"/>
  <c r="D136" i="3"/>
  <c r="D128" i="3" s="1"/>
  <c r="D127" i="3" s="1"/>
  <c r="E136" i="3"/>
  <c r="F136" i="3"/>
  <c r="F128" i="3" s="1"/>
  <c r="G136" i="3"/>
  <c r="G128" i="3" s="1"/>
  <c r="H136" i="3"/>
  <c r="H128" i="3" s="1"/>
  <c r="D137" i="3"/>
  <c r="E137" i="3"/>
  <c r="F137" i="3"/>
  <c r="G137" i="3"/>
  <c r="H137" i="3"/>
  <c r="I138" i="3"/>
  <c r="D139" i="3"/>
  <c r="E139" i="3"/>
  <c r="F139" i="3"/>
  <c r="G139" i="3"/>
  <c r="H139" i="3"/>
  <c r="D151" i="3"/>
  <c r="D150" i="3" s="1"/>
  <c r="E151" i="3"/>
  <c r="E150" i="3" s="1"/>
  <c r="E142" i="3" s="1"/>
  <c r="F151" i="3"/>
  <c r="F150" i="3" s="1"/>
  <c r="F142" i="3" s="1"/>
  <c r="G151" i="3"/>
  <c r="G150" i="3" s="1"/>
  <c r="G142" i="3" s="1"/>
  <c r="H151" i="3"/>
  <c r="J152" i="3"/>
  <c r="D200" i="3"/>
  <c r="D199" i="3" s="1"/>
  <c r="E200" i="3"/>
  <c r="E199" i="3" s="1"/>
  <c r="F200" i="3"/>
  <c r="F199" i="3" s="1"/>
  <c r="F192" i="3" s="1"/>
  <c r="F191" i="3" s="1"/>
  <c r="G200" i="3"/>
  <c r="G199" i="3" s="1"/>
  <c r="H200" i="3"/>
  <c r="H199" i="3" s="1"/>
  <c r="I201" i="3"/>
  <c r="J201" i="3"/>
  <c r="K201" i="3"/>
  <c r="L201" i="3"/>
  <c r="J202" i="3"/>
  <c r="K202" i="3"/>
  <c r="L202" i="3"/>
  <c r="D224" i="3"/>
  <c r="D223" i="3" s="1"/>
  <c r="E224" i="3"/>
  <c r="E223" i="3" s="1"/>
  <c r="F224" i="3"/>
  <c r="F223" i="3" s="1"/>
  <c r="F219" i="3" s="1"/>
  <c r="G224" i="3"/>
  <c r="G223" i="3" s="1"/>
  <c r="G219" i="3" s="1"/>
  <c r="H224" i="3"/>
  <c r="H223" i="3" s="1"/>
  <c r="H219" i="3" s="1"/>
  <c r="K225" i="3"/>
  <c r="L225" i="3"/>
  <c r="K230" i="3"/>
  <c r="D233" i="3"/>
  <c r="D232" i="3" s="1"/>
  <c r="D228" i="3" s="1"/>
  <c r="D227" i="3" s="1"/>
  <c r="E233" i="3"/>
  <c r="E232" i="3" s="1"/>
  <c r="F233" i="3"/>
  <c r="F232" i="3" s="1"/>
  <c r="G233" i="3"/>
  <c r="G232" i="3" s="1"/>
  <c r="H233" i="3"/>
  <c r="H232" i="3" s="1"/>
  <c r="I234" i="3"/>
  <c r="J234" i="3"/>
  <c r="K234" i="3"/>
  <c r="L234" i="3"/>
  <c r="I235" i="3"/>
  <c r="J235" i="3"/>
  <c r="K235" i="3"/>
  <c r="L235" i="3"/>
  <c r="D241" i="3"/>
  <c r="D240" i="3" s="1"/>
  <c r="E241" i="3"/>
  <c r="E240" i="3" s="1"/>
  <c r="E237" i="3" s="1"/>
  <c r="G241" i="3"/>
  <c r="G240" i="3" s="1"/>
  <c r="H241" i="3"/>
  <c r="H240" i="3" s="1"/>
  <c r="J242" i="3"/>
  <c r="K242" i="3"/>
  <c r="L242" i="3"/>
  <c r="J243" i="3"/>
  <c r="K243" i="3"/>
  <c r="L243" i="3"/>
  <c r="D247" i="3"/>
  <c r="D246" i="3" s="1"/>
  <c r="D245" i="3" s="1"/>
  <c r="D244" i="3" s="1"/>
  <c r="E247" i="3"/>
  <c r="E246" i="3" s="1"/>
  <c r="D255" i="3"/>
  <c r="D254" i="3" s="1"/>
  <c r="D252" i="3" s="1"/>
  <c r="D251" i="3" s="1"/>
  <c r="D250" i="3" s="1"/>
  <c r="E255" i="3"/>
  <c r="E254" i="3" s="1"/>
  <c r="E252" i="3" s="1"/>
  <c r="E251" i="3" s="1"/>
  <c r="E250" i="3" s="1"/>
  <c r="F255" i="3"/>
  <c r="F254" i="3" s="1"/>
  <c r="G255" i="3"/>
  <c r="G254" i="3" s="1"/>
  <c r="H255" i="3"/>
  <c r="H254" i="3" s="1"/>
  <c r="J256" i="3"/>
  <c r="K256" i="3"/>
  <c r="L256" i="3"/>
  <c r="D263" i="3"/>
  <c r="D262" i="3" s="1"/>
  <c r="D257" i="3" s="1"/>
  <c r="E263" i="3"/>
  <c r="E262" i="3" s="1"/>
  <c r="F263" i="3"/>
  <c r="F262" i="3" s="1"/>
  <c r="G263" i="3"/>
  <c r="G262" i="3" s="1"/>
  <c r="G258" i="3" s="1"/>
  <c r="H263" i="3"/>
  <c r="H262" i="3" s="1"/>
  <c r="H258" i="3" s="1"/>
  <c r="J264" i="3"/>
  <c r="K264" i="3"/>
  <c r="L264" i="3"/>
  <c r="D278" i="3"/>
  <c r="D277" i="3" s="1"/>
  <c r="D267" i="3" s="1"/>
  <c r="E278" i="3"/>
  <c r="E277" i="3" s="1"/>
  <c r="F278" i="3"/>
  <c r="G278" i="3"/>
  <c r="G277" i="3" s="1"/>
  <c r="H278" i="3"/>
  <c r="H277" i="3" s="1"/>
  <c r="K279" i="3"/>
  <c r="E293" i="3"/>
  <c r="G293" i="3"/>
  <c r="G292" i="3" s="1"/>
  <c r="H293" i="3"/>
  <c r="H292" i="3" s="1"/>
  <c r="J294" i="3"/>
  <c r="D311" i="3"/>
  <c r="D299" i="3" s="1"/>
  <c r="D298" i="3" s="1"/>
  <c r="E311" i="3"/>
  <c r="G315" i="3"/>
  <c r="D316" i="3"/>
  <c r="D315" i="3" s="1"/>
  <c r="E316" i="3"/>
  <c r="E315" i="3" s="1"/>
  <c r="K322" i="3"/>
  <c r="D337" i="3"/>
  <c r="D334" i="3" s="1"/>
  <c r="E337" i="3"/>
  <c r="F337" i="3"/>
  <c r="F334" i="3" s="1"/>
  <c r="G337" i="3"/>
  <c r="G334" i="3" s="1"/>
  <c r="H337" i="3"/>
  <c r="H334" i="3" s="1"/>
  <c r="D340" i="3"/>
  <c r="D339" i="3" s="1"/>
  <c r="E340" i="3"/>
  <c r="E339" i="3" s="1"/>
  <c r="F340" i="3"/>
  <c r="F339" i="3" s="1"/>
  <c r="G340" i="3"/>
  <c r="G339" i="3" s="1"/>
  <c r="H340" i="3"/>
  <c r="H339" i="3" s="1"/>
  <c r="J341" i="3"/>
  <c r="D349" i="3"/>
  <c r="D348" i="3" s="1"/>
  <c r="E349" i="3"/>
  <c r="E348" i="3" s="1"/>
  <c r="F349" i="3"/>
  <c r="F348" i="3" s="1"/>
  <c r="G349" i="3"/>
  <c r="G348" i="3" s="1"/>
  <c r="H349" i="3"/>
  <c r="H348" i="3" s="1"/>
  <c r="D352" i="3"/>
  <c r="E352" i="3"/>
  <c r="E351" i="3" s="1"/>
  <c r="F352" i="3"/>
  <c r="G352" i="3"/>
  <c r="H352" i="3"/>
  <c r="D367" i="3"/>
  <c r="D366" i="3" s="1"/>
  <c r="D360" i="3" s="1"/>
  <c r="D359" i="3" s="1"/>
  <c r="E367" i="3"/>
  <c r="E366" i="3" s="1"/>
  <c r="F367" i="3"/>
  <c r="F366" i="3" s="1"/>
  <c r="F360" i="3" s="1"/>
  <c r="F359" i="3" s="1"/>
  <c r="G367" i="3"/>
  <c r="G366" i="3" s="1"/>
  <c r="H367" i="3"/>
  <c r="H366" i="3" s="1"/>
  <c r="J368" i="3"/>
  <c r="K368" i="3"/>
  <c r="L368" i="3"/>
  <c r="D375" i="3"/>
  <c r="E375" i="3"/>
  <c r="F375" i="3"/>
  <c r="G375" i="3"/>
  <c r="H375" i="3"/>
  <c r="I376" i="3"/>
  <c r="J376" i="3"/>
  <c r="K376" i="3"/>
  <c r="L376" i="3"/>
  <c r="D377" i="3"/>
  <c r="E377" i="3"/>
  <c r="F377" i="3"/>
  <c r="G377" i="3"/>
  <c r="H377" i="3"/>
  <c r="D387" i="3"/>
  <c r="D386" i="3" s="1"/>
  <c r="D380" i="3" s="1"/>
  <c r="D379" i="3" s="1"/>
  <c r="E387" i="3"/>
  <c r="E386" i="3" s="1"/>
  <c r="F387" i="3"/>
  <c r="F386" i="3" s="1"/>
  <c r="G387" i="3"/>
  <c r="G386" i="3" s="1"/>
  <c r="H387" i="3"/>
  <c r="H386" i="3" s="1"/>
  <c r="J388" i="3"/>
  <c r="K388" i="3"/>
  <c r="L388" i="3"/>
  <c r="D395" i="3"/>
  <c r="D394" i="3" s="1"/>
  <c r="D391" i="3" s="1"/>
  <c r="E395" i="3"/>
  <c r="E394" i="3" s="1"/>
  <c r="E390" i="3" s="1"/>
  <c r="E389" i="3" s="1"/>
  <c r="F395" i="3"/>
  <c r="F394" i="3" s="1"/>
  <c r="F390" i="3" s="1"/>
  <c r="F389" i="3" s="1"/>
  <c r="G395" i="3"/>
  <c r="G394" i="3" s="1"/>
  <c r="H395" i="3"/>
  <c r="H394" i="3" s="1"/>
  <c r="K396" i="3"/>
  <c r="D403" i="3"/>
  <c r="D402" i="3" s="1"/>
  <c r="D401" i="3" s="1"/>
  <c r="D400" i="3" s="1"/>
  <c r="D399" i="3" s="1"/>
  <c r="E403" i="3"/>
  <c r="E402" i="3" s="1"/>
  <c r="F403" i="3"/>
  <c r="F402" i="3" s="1"/>
  <c r="F400" i="3" s="1"/>
  <c r="G403" i="3"/>
  <c r="G402" i="3" s="1"/>
  <c r="H403" i="3"/>
  <c r="H402" i="3" s="1"/>
  <c r="J404" i="3"/>
  <c r="K404" i="3"/>
  <c r="L404" i="3"/>
  <c r="D411" i="3"/>
  <c r="E411" i="3"/>
  <c r="F411" i="3"/>
  <c r="G411" i="3"/>
  <c r="H411" i="3"/>
  <c r="D414" i="3"/>
  <c r="E414" i="3"/>
  <c r="F414" i="3"/>
  <c r="G414" i="3"/>
  <c r="H414" i="3"/>
  <c r="J415" i="3"/>
  <c r="K415" i="3"/>
  <c r="L415" i="3"/>
  <c r="D423" i="3"/>
  <c r="D417" i="3" s="1"/>
  <c r="D434" i="3"/>
  <c r="D433" i="3" s="1"/>
  <c r="E434" i="3"/>
  <c r="E433" i="3" s="1"/>
  <c r="E430" i="3" s="1"/>
  <c r="F434" i="3"/>
  <c r="F433" i="3" s="1"/>
  <c r="F430" i="3" s="1"/>
  <c r="G434" i="3"/>
  <c r="G433" i="3" s="1"/>
  <c r="G430" i="3" s="1"/>
  <c r="H434" i="3"/>
  <c r="H433" i="3" s="1"/>
  <c r="H430" i="3" s="1"/>
  <c r="I435" i="3"/>
  <c r="J435" i="3"/>
  <c r="K435" i="3"/>
  <c r="L435" i="3"/>
  <c r="D440" i="3"/>
  <c r="D439" i="3" s="1"/>
  <c r="D438" i="3" s="1"/>
  <c r="D437" i="3" s="1"/>
  <c r="D436" i="3" s="1"/>
  <c r="E440" i="3"/>
  <c r="E439" i="3" s="1"/>
  <c r="F440" i="3"/>
  <c r="F439" i="3" s="1"/>
  <c r="F437" i="3" s="1"/>
  <c r="G440" i="3"/>
  <c r="G439" i="3" s="1"/>
  <c r="H440" i="3"/>
  <c r="H439" i="3" s="1"/>
  <c r="I441" i="3"/>
  <c r="J441" i="3"/>
  <c r="K441" i="3"/>
  <c r="L441" i="3"/>
  <c r="D448" i="3"/>
  <c r="D447" i="3" s="1"/>
  <c r="D443" i="3" s="1"/>
  <c r="E448" i="3"/>
  <c r="E447" i="3" s="1"/>
  <c r="E443" i="3" s="1"/>
  <c r="F448" i="3"/>
  <c r="F447" i="3" s="1"/>
  <c r="G448" i="3"/>
  <c r="G447" i="3" s="1"/>
  <c r="G443" i="3" s="1"/>
  <c r="H448" i="3"/>
  <c r="H447" i="3" s="1"/>
  <c r="H443" i="3" s="1"/>
  <c r="I449" i="3"/>
  <c r="J449" i="3"/>
  <c r="K449" i="3"/>
  <c r="L449" i="3"/>
  <c r="D455" i="3"/>
  <c r="D454" i="3" s="1"/>
  <c r="D453" i="3" s="1"/>
  <c r="D452" i="3" s="1"/>
  <c r="D451" i="3" s="1"/>
  <c r="D450" i="3" s="1"/>
  <c r="E455" i="3"/>
  <c r="E454" i="3" s="1"/>
  <c r="F455" i="3"/>
  <c r="F454" i="3" s="1"/>
  <c r="F452" i="3" s="1"/>
  <c r="G455" i="3"/>
  <c r="G454" i="3" s="1"/>
  <c r="H455" i="3"/>
  <c r="H454" i="3" s="1"/>
  <c r="I456" i="3"/>
  <c r="J456" i="3"/>
  <c r="K456" i="3"/>
  <c r="L456" i="3"/>
  <c r="D464" i="3"/>
  <c r="D463" i="3" s="1"/>
  <c r="D460" i="3" s="1"/>
  <c r="D459" i="3" s="1"/>
  <c r="E464" i="3"/>
  <c r="E463" i="3" s="1"/>
  <c r="E460" i="3" s="1"/>
  <c r="F464" i="3"/>
  <c r="F463" i="3" s="1"/>
  <c r="F460" i="3" s="1"/>
  <c r="G464" i="3"/>
  <c r="G463" i="3" s="1"/>
  <c r="H464" i="3"/>
  <c r="H463" i="3" s="1"/>
  <c r="I465" i="3"/>
  <c r="J465" i="3"/>
  <c r="K465" i="3"/>
  <c r="L465" i="3"/>
  <c r="D473" i="3"/>
  <c r="D472" i="3" s="1"/>
  <c r="D467" i="3" s="1"/>
  <c r="D466" i="3" s="1"/>
  <c r="E473" i="3"/>
  <c r="E472" i="3" s="1"/>
  <c r="E467" i="3" s="1"/>
  <c r="F473" i="3"/>
  <c r="F472" i="3" s="1"/>
  <c r="F467" i="3" s="1"/>
  <c r="G473" i="3"/>
  <c r="G472" i="3" s="1"/>
  <c r="G467" i="3" s="1"/>
  <c r="H473" i="3"/>
  <c r="H472" i="3" s="1"/>
  <c r="H467" i="3" s="1"/>
  <c r="I474" i="3"/>
  <c r="J474" i="3"/>
  <c r="K474" i="3"/>
  <c r="L474" i="3"/>
  <c r="D481" i="3"/>
  <c r="D480" i="3" s="1"/>
  <c r="D476" i="3" s="1"/>
  <c r="D475" i="3" s="1"/>
  <c r="E481" i="3"/>
  <c r="E480" i="3" s="1"/>
  <c r="E476" i="3" s="1"/>
  <c r="E475" i="3" s="1"/>
  <c r="F480" i="3"/>
  <c r="G481" i="3"/>
  <c r="G480" i="3" s="1"/>
  <c r="H481" i="3"/>
  <c r="H480" i="3" s="1"/>
  <c r="J482" i="3"/>
  <c r="K482" i="3"/>
  <c r="D495" i="3"/>
  <c r="E495" i="3"/>
  <c r="F495" i="3"/>
  <c r="G495" i="3"/>
  <c r="H495" i="3"/>
  <c r="J496" i="3"/>
  <c r="K496" i="3"/>
  <c r="L496" i="3"/>
  <c r="D497" i="3"/>
  <c r="E497" i="3"/>
  <c r="F497" i="3"/>
  <c r="G497" i="3"/>
  <c r="H497" i="3"/>
  <c r="K498" i="3"/>
  <c r="L498" i="3"/>
  <c r="D506" i="3"/>
  <c r="E506" i="3"/>
  <c r="F506" i="3"/>
  <c r="G506" i="3"/>
  <c r="H506" i="3"/>
  <c r="I507" i="3"/>
  <c r="J507" i="3"/>
  <c r="K507" i="3"/>
  <c r="L507" i="3"/>
  <c r="D516" i="3"/>
  <c r="D515" i="3" s="1"/>
  <c r="D513" i="3" s="1"/>
  <c r="D512" i="3" s="1"/>
  <c r="D511" i="3" s="1"/>
  <c r="E516" i="3"/>
  <c r="E515" i="3" s="1"/>
  <c r="E512" i="3" s="1"/>
  <c r="F516" i="3"/>
  <c r="F515" i="3" s="1"/>
  <c r="G516" i="3"/>
  <c r="G515" i="3" s="1"/>
  <c r="H516" i="3"/>
  <c r="H515" i="3" s="1"/>
  <c r="D524" i="3"/>
  <c r="D523" i="3" s="1"/>
  <c r="E524" i="3"/>
  <c r="E523" i="3" s="1"/>
  <c r="F524" i="3"/>
  <c r="F523" i="3" s="1"/>
  <c r="G524" i="3"/>
  <c r="G523" i="3" s="1"/>
  <c r="H524" i="3"/>
  <c r="H523" i="3" s="1"/>
  <c r="I525" i="3"/>
  <c r="J525" i="3"/>
  <c r="K525" i="3"/>
  <c r="L525" i="3"/>
  <c r="D530" i="3"/>
  <c r="D529" i="3" s="1"/>
  <c r="D528" i="3" s="1"/>
  <c r="D527" i="3" s="1"/>
  <c r="D526" i="3" s="1"/>
  <c r="E530" i="3"/>
  <c r="E529" i="3" s="1"/>
  <c r="F530" i="3"/>
  <c r="F529" i="3" s="1"/>
  <c r="F527" i="3" s="1"/>
  <c r="G530" i="3"/>
  <c r="G529" i="3" s="1"/>
  <c r="H530" i="3"/>
  <c r="H529" i="3" s="1"/>
  <c r="I531" i="3"/>
  <c r="J531" i="3"/>
  <c r="K531" i="3"/>
  <c r="L531" i="3"/>
  <c r="D537" i="3"/>
  <c r="D536" i="3" s="1"/>
  <c r="E537" i="3"/>
  <c r="E536" i="3" s="1"/>
  <c r="F537" i="3"/>
  <c r="F536" i="3" s="1"/>
  <c r="F533" i="3" s="1"/>
  <c r="G537" i="3"/>
  <c r="G536" i="3" s="1"/>
  <c r="H537" i="3"/>
  <c r="H536" i="3" s="1"/>
  <c r="I538" i="3"/>
  <c r="J538" i="3"/>
  <c r="K538" i="3"/>
  <c r="D543" i="3"/>
  <c r="D542" i="3" s="1"/>
  <c r="D541" i="3" s="1"/>
  <c r="D540" i="3" s="1"/>
  <c r="D539" i="3" s="1"/>
  <c r="E543" i="3"/>
  <c r="E542" i="3" s="1"/>
  <c r="F543" i="3"/>
  <c r="F542" i="3" s="1"/>
  <c r="F540" i="3" s="1"/>
  <c r="G543" i="3"/>
  <c r="G542" i="3" s="1"/>
  <c r="H543" i="3"/>
  <c r="H542" i="3" s="1"/>
  <c r="J544" i="3"/>
  <c r="K544" i="3"/>
  <c r="L544" i="3"/>
  <c r="J552" i="3"/>
  <c r="K552" i="3"/>
  <c r="L552" i="3"/>
  <c r="D554" i="3"/>
  <c r="E554" i="3"/>
  <c r="F554" i="3"/>
  <c r="G554" i="3"/>
  <c r="H554" i="3"/>
  <c r="I555" i="3"/>
  <c r="J555" i="3"/>
  <c r="K555" i="3"/>
  <c r="L555" i="3"/>
  <c r="D564" i="3"/>
  <c r="D563" i="3" s="1"/>
  <c r="D559" i="3" s="1"/>
  <c r="D558" i="3" s="1"/>
  <c r="E564" i="3"/>
  <c r="F564" i="3"/>
  <c r="G564" i="3"/>
  <c r="H564" i="3"/>
  <c r="I565" i="3"/>
  <c r="J565" i="3"/>
  <c r="K565" i="3"/>
  <c r="L565" i="3"/>
  <c r="E566" i="3"/>
  <c r="F566" i="3"/>
  <c r="G566" i="3"/>
  <c r="H566" i="3"/>
  <c r="D573" i="3"/>
  <c r="D572" i="3" s="1"/>
  <c r="D569" i="3" s="1"/>
  <c r="D568" i="3" s="1"/>
  <c r="E573" i="3"/>
  <c r="E572" i="3" s="1"/>
  <c r="E569" i="3" s="1"/>
  <c r="F573" i="3"/>
  <c r="G573" i="3"/>
  <c r="G572" i="3" s="1"/>
  <c r="H573" i="3"/>
  <c r="H572" i="3" s="1"/>
  <c r="I574" i="3"/>
  <c r="J574" i="3"/>
  <c r="K574" i="3"/>
  <c r="L574" i="3"/>
  <c r="D580" i="3"/>
  <c r="D579" i="3" s="1"/>
  <c r="D576" i="3" s="1"/>
  <c r="D575" i="3" s="1"/>
  <c r="E580" i="3"/>
  <c r="E579" i="3" s="1"/>
  <c r="E576" i="3" s="1"/>
  <c r="F580" i="3"/>
  <c r="F579" i="3" s="1"/>
  <c r="F576" i="3" s="1"/>
  <c r="G580" i="3"/>
  <c r="G579" i="3" s="1"/>
  <c r="H580" i="3"/>
  <c r="H579" i="3" s="1"/>
  <c r="I581" i="3"/>
  <c r="J581" i="3"/>
  <c r="K581" i="3"/>
  <c r="L581" i="3"/>
  <c r="D587" i="3"/>
  <c r="D586" i="3" s="1"/>
  <c r="D583" i="3" s="1"/>
  <c r="D582" i="3" s="1"/>
  <c r="E587" i="3"/>
  <c r="E586" i="3" s="1"/>
  <c r="E583" i="3" s="1"/>
  <c r="E582" i="3" s="1"/>
  <c r="F587" i="3"/>
  <c r="F586" i="3" s="1"/>
  <c r="F583" i="3" s="1"/>
  <c r="G587" i="3"/>
  <c r="G586" i="3" s="1"/>
  <c r="H587" i="3"/>
  <c r="H586" i="3" s="1"/>
  <c r="I588" i="3"/>
  <c r="J588" i="3"/>
  <c r="K588" i="3"/>
  <c r="L588" i="3"/>
  <c r="F605" i="3"/>
  <c r="F604" i="3" s="1"/>
  <c r="D608" i="3"/>
  <c r="D607" i="3" s="1"/>
  <c r="D598" i="3" s="1"/>
  <c r="F607" i="3"/>
  <c r="G608" i="3"/>
  <c r="G607" i="3" s="1"/>
  <c r="H608" i="3"/>
  <c r="H607" i="3" s="1"/>
  <c r="J608" i="3"/>
  <c r="K609" i="3"/>
  <c r="D618" i="3"/>
  <c r="D617" i="3" s="1"/>
  <c r="D614" i="3" s="1"/>
  <c r="D613" i="3" s="1"/>
  <c r="E618" i="3"/>
  <c r="E617" i="3" s="1"/>
  <c r="E614" i="3" s="1"/>
  <c r="E613" i="3" s="1"/>
  <c r="E612" i="3" s="1"/>
  <c r="E611" i="3" s="1"/>
  <c r="F618" i="3"/>
  <c r="F617" i="3" s="1"/>
  <c r="F614" i="3" s="1"/>
  <c r="G618" i="3"/>
  <c r="G617" i="3" s="1"/>
  <c r="G615" i="3" s="1"/>
  <c r="H618" i="3"/>
  <c r="H617" i="3" s="1"/>
  <c r="H615" i="3" s="1"/>
  <c r="D649" i="3"/>
  <c r="J134" i="3" l="1"/>
  <c r="K134" i="3"/>
  <c r="G492" i="3"/>
  <c r="G490" i="3" s="1"/>
  <c r="H150" i="3"/>
  <c r="H142" i="3" s="1"/>
  <c r="H492" i="3"/>
  <c r="H490" i="3" s="1"/>
  <c r="H47" i="3"/>
  <c r="H41" i="3" s="1"/>
  <c r="H40" i="3" s="1"/>
  <c r="G47" i="3"/>
  <c r="G41" i="3" s="1"/>
  <c r="D648" i="3"/>
  <c r="D647" i="3" s="1"/>
  <c r="F492" i="3"/>
  <c r="F490" i="3" s="1"/>
  <c r="F277" i="3"/>
  <c r="F267" i="3" s="1"/>
  <c r="D143" i="3"/>
  <c r="D142" i="3"/>
  <c r="E292" i="3"/>
  <c r="E285" i="3" s="1"/>
  <c r="E284" i="3" s="1"/>
  <c r="D292" i="3"/>
  <c r="D285" i="3" s="1"/>
  <c r="D284" i="3" s="1"/>
  <c r="F311" i="3"/>
  <c r="J311" i="3" s="1"/>
  <c r="J312" i="3"/>
  <c r="F308" i="3"/>
  <c r="J308" i="3" s="1"/>
  <c r="J309" i="3"/>
  <c r="G311" i="3"/>
  <c r="G308" i="3"/>
  <c r="H311" i="3"/>
  <c r="H299" i="3" s="1"/>
  <c r="H298" i="3" s="1"/>
  <c r="G108" i="3"/>
  <c r="F108" i="3"/>
  <c r="F513" i="3"/>
  <c r="F512" i="3"/>
  <c r="F511" i="3" s="1"/>
  <c r="E550" i="3"/>
  <c r="E546" i="3" s="1"/>
  <c r="E545" i="3" s="1"/>
  <c r="J551" i="3"/>
  <c r="E334" i="3"/>
  <c r="G550" i="3"/>
  <c r="G546" i="3" s="1"/>
  <c r="L58" i="3"/>
  <c r="J524" i="3"/>
  <c r="J506" i="3"/>
  <c r="L508" i="3"/>
  <c r="K551" i="3"/>
  <c r="F550" i="3"/>
  <c r="L473" i="3"/>
  <c r="K92" i="3"/>
  <c r="K473" i="3"/>
  <c r="J339" i="3"/>
  <c r="L414" i="3"/>
  <c r="K116" i="3"/>
  <c r="L112" i="3"/>
  <c r="L109" i="3"/>
  <c r="I464" i="3"/>
  <c r="E128" i="3"/>
  <c r="E127" i="3" s="1"/>
  <c r="I112" i="3"/>
  <c r="J52" i="3"/>
  <c r="D11" i="3"/>
  <c r="J92" i="3"/>
  <c r="I52" i="3"/>
  <c r="J543" i="3"/>
  <c r="L530" i="3"/>
  <c r="E492" i="3"/>
  <c r="E491" i="3" s="1"/>
  <c r="E490" i="3" s="1"/>
  <c r="E489" i="3" s="1"/>
  <c r="J116" i="3"/>
  <c r="J495" i="3"/>
  <c r="J375" i="3"/>
  <c r="J112" i="3"/>
  <c r="J109" i="3"/>
  <c r="I58" i="3"/>
  <c r="J564" i="3"/>
  <c r="L506" i="3"/>
  <c r="K530" i="3"/>
  <c r="K497" i="3"/>
  <c r="K423" i="3"/>
  <c r="I564" i="3"/>
  <c r="K508" i="3"/>
  <c r="L495" i="3"/>
  <c r="K506" i="3"/>
  <c r="K495" i="3"/>
  <c r="L524" i="3"/>
  <c r="I508" i="3"/>
  <c r="J414" i="3"/>
  <c r="L255" i="3"/>
  <c r="K112" i="3"/>
  <c r="J389" i="3"/>
  <c r="I375" i="3"/>
  <c r="K255" i="3"/>
  <c r="L125" i="3"/>
  <c r="L580" i="3"/>
  <c r="K564" i="3"/>
  <c r="I524" i="3"/>
  <c r="J366" i="3"/>
  <c r="K200" i="3"/>
  <c r="J200" i="3"/>
  <c r="J481" i="3"/>
  <c r="K440" i="3"/>
  <c r="I200" i="3"/>
  <c r="I100" i="3"/>
  <c r="J580" i="3"/>
  <c r="L497" i="3"/>
  <c r="J440" i="3"/>
  <c r="L387" i="3"/>
  <c r="K367" i="3"/>
  <c r="E299" i="3"/>
  <c r="E298" i="3" s="1"/>
  <c r="K263" i="3"/>
  <c r="L224" i="3"/>
  <c r="I137" i="3"/>
  <c r="I109" i="3"/>
  <c r="L48" i="3"/>
  <c r="L34" i="3"/>
  <c r="I573" i="3"/>
  <c r="K580" i="3"/>
  <c r="J573" i="3"/>
  <c r="K543" i="3"/>
  <c r="L448" i="3"/>
  <c r="I440" i="3"/>
  <c r="K387" i="3"/>
  <c r="J367" i="3"/>
  <c r="J263" i="3"/>
  <c r="K224" i="3"/>
  <c r="K34" i="3"/>
  <c r="L564" i="3"/>
  <c r="J508" i="3"/>
  <c r="J464" i="3"/>
  <c r="K414" i="3"/>
  <c r="J403" i="3"/>
  <c r="J224" i="3"/>
  <c r="L92" i="3"/>
  <c r="J48" i="3"/>
  <c r="J34" i="3"/>
  <c r="E24" i="3"/>
  <c r="J24" i="3" s="1"/>
  <c r="J19" i="3"/>
  <c r="J125" i="3"/>
  <c r="K125" i="3"/>
  <c r="K109" i="3"/>
  <c r="K52" i="3"/>
  <c r="K48" i="3"/>
  <c r="L19" i="3"/>
  <c r="K19" i="3"/>
  <c r="E344" i="3"/>
  <c r="E343" i="3" s="1"/>
  <c r="E342" i="3" s="1"/>
  <c r="E258" i="3"/>
  <c r="E257" i="3" s="1"/>
  <c r="E141" i="3"/>
  <c r="E79" i="3"/>
  <c r="E78" i="3" s="1"/>
  <c r="E120" i="3"/>
  <c r="E119" i="3" s="1"/>
  <c r="E87" i="3"/>
  <c r="E86" i="3" s="1"/>
  <c r="E70" i="3"/>
  <c r="E69" i="3" s="1"/>
  <c r="D492" i="3"/>
  <c r="D491" i="3" s="1"/>
  <c r="D490" i="3" s="1"/>
  <c r="D489" i="3" s="1"/>
  <c r="D430" i="3"/>
  <c r="I506" i="3"/>
  <c r="L375" i="3"/>
  <c r="K58" i="3"/>
  <c r="I48" i="3"/>
  <c r="D22" i="3"/>
  <c r="D24" i="3"/>
  <c r="D21" i="3" s="1"/>
  <c r="L551" i="3"/>
  <c r="L554" i="3"/>
  <c r="K524" i="3"/>
  <c r="K448" i="3"/>
  <c r="L52" i="3"/>
  <c r="I34" i="3"/>
  <c r="K587" i="3"/>
  <c r="K554" i="3"/>
  <c r="I530" i="3"/>
  <c r="I473" i="3"/>
  <c r="K455" i="3"/>
  <c r="J448" i="3"/>
  <c r="L434" i="3"/>
  <c r="K375" i="3"/>
  <c r="K293" i="3"/>
  <c r="K278" i="3"/>
  <c r="J255" i="3"/>
  <c r="L233" i="3"/>
  <c r="L84" i="3"/>
  <c r="J58" i="3"/>
  <c r="L25" i="3"/>
  <c r="L587" i="3"/>
  <c r="J473" i="3"/>
  <c r="J387" i="3"/>
  <c r="J587" i="3"/>
  <c r="L573" i="3"/>
  <c r="J554" i="3"/>
  <c r="K537" i="3"/>
  <c r="J455" i="3"/>
  <c r="I448" i="3"/>
  <c r="K434" i="3"/>
  <c r="J293" i="3"/>
  <c r="J278" i="3"/>
  <c r="L241" i="3"/>
  <c r="K233" i="3"/>
  <c r="J151" i="3"/>
  <c r="K117" i="3"/>
  <c r="K84" i="3"/>
  <c r="J76" i="3"/>
  <c r="K25" i="3"/>
  <c r="J530" i="3"/>
  <c r="L455" i="3"/>
  <c r="I19" i="3"/>
  <c r="I587" i="3"/>
  <c r="K573" i="3"/>
  <c r="I554" i="3"/>
  <c r="J537" i="3"/>
  <c r="L464" i="3"/>
  <c r="I455" i="3"/>
  <c r="J434" i="3"/>
  <c r="L403" i="3"/>
  <c r="J340" i="3"/>
  <c r="I278" i="3"/>
  <c r="K241" i="3"/>
  <c r="J233" i="3"/>
  <c r="J117" i="3"/>
  <c r="K100" i="3"/>
  <c r="J84" i="3"/>
  <c r="J25" i="3"/>
  <c r="I580" i="3"/>
  <c r="K608" i="3"/>
  <c r="H550" i="3"/>
  <c r="H546" i="3" s="1"/>
  <c r="L543" i="3"/>
  <c r="I537" i="3"/>
  <c r="K481" i="3"/>
  <c r="K464" i="3"/>
  <c r="L440" i="3"/>
  <c r="I434" i="3"/>
  <c r="K403" i="3"/>
  <c r="K395" i="3"/>
  <c r="L367" i="3"/>
  <c r="L263" i="3"/>
  <c r="J241" i="3"/>
  <c r="I233" i="3"/>
  <c r="L200" i="3"/>
  <c r="I136" i="3"/>
  <c r="J100" i="3"/>
  <c r="H614" i="3"/>
  <c r="H613" i="3" s="1"/>
  <c r="H612" i="3" s="1"/>
  <c r="G614" i="3"/>
  <c r="G613" i="3" s="1"/>
  <c r="G612" i="3" s="1"/>
  <c r="D597" i="3"/>
  <c r="E511" i="3"/>
  <c r="D442" i="3"/>
  <c r="I444" i="3"/>
  <c r="D390" i="3"/>
  <c r="D389" i="3" s="1"/>
  <c r="H247" i="3"/>
  <c r="L248" i="3"/>
  <c r="G247" i="3"/>
  <c r="K248" i="3"/>
  <c r="F247" i="3"/>
  <c r="J247" i="3" s="1"/>
  <c r="J248" i="3"/>
  <c r="E245" i="3"/>
  <c r="E244" i="3" s="1"/>
  <c r="I244" i="3" s="1"/>
  <c r="I246" i="3"/>
  <c r="F47" i="3"/>
  <c r="F41" i="3" s="1"/>
  <c r="F572" i="3"/>
  <c r="D533" i="3"/>
  <c r="D532" i="3" s="1"/>
  <c r="E219" i="3"/>
  <c r="E218" i="3" s="1"/>
  <c r="D522" i="3"/>
  <c r="D521" i="3" s="1"/>
  <c r="D520" i="3" s="1"/>
  <c r="D505" i="3"/>
  <c r="D502" i="3" s="1"/>
  <c r="D501" i="3" s="1"/>
  <c r="D500" i="3" s="1"/>
  <c r="D499" i="3" s="1"/>
  <c r="H308" i="3"/>
  <c r="H127" i="3"/>
  <c r="E607" i="3"/>
  <c r="E598" i="3" s="1"/>
  <c r="I608" i="3"/>
  <c r="G604" i="3"/>
  <c r="H604" i="3"/>
  <c r="F613" i="3"/>
  <c r="K607" i="3"/>
  <c r="F598" i="3"/>
  <c r="H584" i="3"/>
  <c r="L586" i="3"/>
  <c r="G584" i="3"/>
  <c r="K586" i="3"/>
  <c r="F582" i="3"/>
  <c r="J586" i="3"/>
  <c r="I586" i="3"/>
  <c r="H577" i="3"/>
  <c r="L579" i="3"/>
  <c r="G577" i="3"/>
  <c r="K579" i="3"/>
  <c r="F575" i="3"/>
  <c r="J579" i="3"/>
  <c r="I579" i="3"/>
  <c r="H570" i="3"/>
  <c r="L572" i="3"/>
  <c r="G570" i="3"/>
  <c r="I572" i="3"/>
  <c r="H563" i="3"/>
  <c r="G563" i="3"/>
  <c r="F563" i="3"/>
  <c r="E563" i="3"/>
  <c r="D557" i="3"/>
  <c r="H541" i="3"/>
  <c r="L542" i="3"/>
  <c r="G541" i="3"/>
  <c r="K542" i="3"/>
  <c r="F541" i="3"/>
  <c r="J542" i="3"/>
  <c r="E539" i="3"/>
  <c r="E541" i="3"/>
  <c r="H534" i="3"/>
  <c r="G534" i="3"/>
  <c r="K536" i="3"/>
  <c r="F534" i="3"/>
  <c r="J536" i="3"/>
  <c r="E533" i="3"/>
  <c r="E532" i="3" s="1"/>
  <c r="I536" i="3"/>
  <c r="H528" i="3"/>
  <c r="L529" i="3"/>
  <c r="G528" i="3"/>
  <c r="E670" i="3" s="1"/>
  <c r="K529" i="3"/>
  <c r="F528" i="3"/>
  <c r="J529" i="3"/>
  <c r="E528" i="3"/>
  <c r="I529" i="3"/>
  <c r="H513" i="3"/>
  <c r="G513" i="3"/>
  <c r="H505" i="3"/>
  <c r="G505" i="3"/>
  <c r="F505" i="3"/>
  <c r="E505" i="3"/>
  <c r="H476" i="3"/>
  <c r="G476" i="3"/>
  <c r="K480" i="3"/>
  <c r="F476" i="3"/>
  <c r="F475" i="3" s="1"/>
  <c r="J475" i="3" s="1"/>
  <c r="J480" i="3"/>
  <c r="L472" i="3"/>
  <c r="K472" i="3"/>
  <c r="F466" i="3"/>
  <c r="J472" i="3"/>
  <c r="E466" i="3"/>
  <c r="I466" i="3" s="1"/>
  <c r="I472" i="3"/>
  <c r="H461" i="3"/>
  <c r="L463" i="3"/>
  <c r="G461" i="3"/>
  <c r="K463" i="3"/>
  <c r="F459" i="3"/>
  <c r="J463" i="3"/>
  <c r="I463" i="3"/>
  <c r="H453" i="3"/>
  <c r="L454" i="3"/>
  <c r="G453" i="3"/>
  <c r="K454" i="3"/>
  <c r="F453" i="3"/>
  <c r="J454" i="3"/>
  <c r="E453" i="3"/>
  <c r="I454" i="3"/>
  <c r="L447" i="3"/>
  <c r="K444" i="3"/>
  <c r="K447" i="3"/>
  <c r="F443" i="3"/>
  <c r="F442" i="3" s="1"/>
  <c r="J447" i="3"/>
  <c r="E442" i="3"/>
  <c r="I447" i="3"/>
  <c r="H438" i="3"/>
  <c r="L439" i="3"/>
  <c r="G438" i="3"/>
  <c r="K439" i="3"/>
  <c r="F438" i="3"/>
  <c r="F436" i="3" s="1"/>
  <c r="J439" i="3"/>
  <c r="E438" i="3"/>
  <c r="E437" i="3" s="1"/>
  <c r="E436" i="3" s="1"/>
  <c r="I436" i="3" s="1"/>
  <c r="I439" i="3"/>
  <c r="H431" i="3"/>
  <c r="L433" i="3"/>
  <c r="G431" i="3"/>
  <c r="K433" i="3"/>
  <c r="J433" i="3"/>
  <c r="I433" i="3"/>
  <c r="H416" i="3"/>
  <c r="E416" i="3"/>
  <c r="D416" i="3"/>
  <c r="H410" i="3"/>
  <c r="H406" i="3" s="1"/>
  <c r="G410" i="3"/>
  <c r="G406" i="3" s="1"/>
  <c r="F410" i="3"/>
  <c r="E410" i="3"/>
  <c r="E406" i="3" s="1"/>
  <c r="D410" i="3"/>
  <c r="D406" i="3" s="1"/>
  <c r="H401" i="3"/>
  <c r="L402" i="3"/>
  <c r="G401" i="3"/>
  <c r="K402" i="3"/>
  <c r="F401" i="3"/>
  <c r="J402" i="3"/>
  <c r="E401" i="3"/>
  <c r="H391" i="3"/>
  <c r="F663" i="3" s="1"/>
  <c r="F659" i="3" s="1"/>
  <c r="F655" i="3" s="1"/>
  <c r="G391" i="3"/>
  <c r="K394" i="3"/>
  <c r="H380" i="3"/>
  <c r="L386" i="3"/>
  <c r="G380" i="3"/>
  <c r="K386" i="3"/>
  <c r="F380" i="3"/>
  <c r="F379" i="3" s="1"/>
  <c r="J386" i="3"/>
  <c r="E380" i="3"/>
  <c r="E379" i="3" s="1"/>
  <c r="H374" i="3"/>
  <c r="G374" i="3"/>
  <c r="F374" i="3"/>
  <c r="E374" i="3"/>
  <c r="D374" i="3"/>
  <c r="D370" i="3" s="1"/>
  <c r="D369" i="3" s="1"/>
  <c r="H360" i="3"/>
  <c r="L366" i="3"/>
  <c r="G360" i="3"/>
  <c r="K366" i="3"/>
  <c r="E360" i="3"/>
  <c r="E359" i="3" s="1"/>
  <c r="J359" i="3" s="1"/>
  <c r="H351" i="3"/>
  <c r="H345" i="3" s="1"/>
  <c r="G351" i="3"/>
  <c r="G345" i="3" s="1"/>
  <c r="F351" i="3"/>
  <c r="D351" i="3"/>
  <c r="D344" i="3" s="1"/>
  <c r="D343" i="3" s="1"/>
  <c r="D342" i="3" s="1"/>
  <c r="H328" i="3"/>
  <c r="H327" i="3" s="1"/>
  <c r="G328" i="3"/>
  <c r="F328" i="3"/>
  <c r="F327" i="3" s="1"/>
  <c r="D328" i="3"/>
  <c r="D327" i="3" s="1"/>
  <c r="D314" i="3" s="1"/>
  <c r="H315" i="3"/>
  <c r="H285" i="3"/>
  <c r="G285" i="3"/>
  <c r="K292" i="3"/>
  <c r="F285" i="3"/>
  <c r="F284" i="3" s="1"/>
  <c r="H267" i="3"/>
  <c r="D266" i="3"/>
  <c r="L262" i="3"/>
  <c r="K262" i="3"/>
  <c r="F258" i="3"/>
  <c r="F257" i="3" s="1"/>
  <c r="J262" i="3"/>
  <c r="H252" i="3"/>
  <c r="L254" i="3"/>
  <c r="G252" i="3"/>
  <c r="K254" i="3"/>
  <c r="F251" i="3"/>
  <c r="F250" i="3" s="1"/>
  <c r="J250" i="3" s="1"/>
  <c r="J254" i="3"/>
  <c r="H236" i="3"/>
  <c r="H238" i="3"/>
  <c r="L240" i="3"/>
  <c r="G236" i="3"/>
  <c r="G238" i="3"/>
  <c r="F240" i="3"/>
  <c r="F237" i="3" s="1"/>
  <c r="F236" i="3" s="1"/>
  <c r="E236" i="3"/>
  <c r="D236" i="3"/>
  <c r="D238" i="3"/>
  <c r="D237" i="3" s="1"/>
  <c r="H228" i="3"/>
  <c r="L232" i="3"/>
  <c r="G228" i="3"/>
  <c r="K232" i="3"/>
  <c r="F228" i="3"/>
  <c r="F227" i="3" s="1"/>
  <c r="J232" i="3"/>
  <c r="E228" i="3"/>
  <c r="E227" i="3" s="1"/>
  <c r="I227" i="3" s="1"/>
  <c r="I232" i="3"/>
  <c r="L223" i="3"/>
  <c r="K223" i="3"/>
  <c r="J223" i="3"/>
  <c r="D219" i="3"/>
  <c r="D218" i="3" s="1"/>
  <c r="H191" i="3"/>
  <c r="H192" i="3"/>
  <c r="L199" i="3"/>
  <c r="G191" i="3"/>
  <c r="G192" i="3"/>
  <c r="K199" i="3"/>
  <c r="J199" i="3"/>
  <c r="E191" i="3"/>
  <c r="I199" i="3"/>
  <c r="D191" i="3"/>
  <c r="D192" i="3"/>
  <c r="K150" i="3"/>
  <c r="F141" i="3"/>
  <c r="J150" i="3"/>
  <c r="G127" i="3"/>
  <c r="H121" i="3"/>
  <c r="L124" i="3"/>
  <c r="G121" i="3"/>
  <c r="K124" i="3"/>
  <c r="F120" i="3"/>
  <c r="F119" i="3" s="1"/>
  <c r="J124" i="3"/>
  <c r="H108" i="3"/>
  <c r="E108" i="3"/>
  <c r="D108" i="3"/>
  <c r="D103" i="3" s="1"/>
  <c r="D102" i="3" s="1"/>
  <c r="G96" i="3"/>
  <c r="K99" i="3"/>
  <c r="F95" i="3"/>
  <c r="J99" i="3"/>
  <c r="I99" i="3"/>
  <c r="H88" i="3"/>
  <c r="L91" i="3"/>
  <c r="G88" i="3"/>
  <c r="K91" i="3"/>
  <c r="F87" i="3"/>
  <c r="J91" i="3"/>
  <c r="H80" i="3"/>
  <c r="L83" i="3"/>
  <c r="G80" i="3"/>
  <c r="K83" i="3"/>
  <c r="F79" i="3"/>
  <c r="J83" i="3"/>
  <c r="J75" i="3"/>
  <c r="E47" i="3"/>
  <c r="D47" i="3"/>
  <c r="D41" i="3" s="1"/>
  <c r="D40" i="3" s="1"/>
  <c r="H32" i="3"/>
  <c r="L33" i="3"/>
  <c r="G32" i="3"/>
  <c r="K33" i="3"/>
  <c r="F31" i="3"/>
  <c r="F32" i="3"/>
  <c r="J33" i="3"/>
  <c r="E32" i="3"/>
  <c r="E31" i="3" s="1"/>
  <c r="E30" i="3" s="1"/>
  <c r="I33" i="3"/>
  <c r="H23" i="3"/>
  <c r="L24" i="3"/>
  <c r="G23" i="3"/>
  <c r="K24" i="3"/>
  <c r="F22" i="3"/>
  <c r="F21" i="3" s="1"/>
  <c r="F23" i="3"/>
  <c r="L18" i="3"/>
  <c r="K18" i="3"/>
  <c r="F12" i="3"/>
  <c r="F11" i="3" s="1"/>
  <c r="J18" i="3"/>
  <c r="E11" i="3"/>
  <c r="I18" i="3"/>
  <c r="D670" i="3" l="1"/>
  <c r="F670" i="3"/>
  <c r="F669" i="3" s="1"/>
  <c r="F668" i="3" s="1"/>
  <c r="L150" i="3"/>
  <c r="E669" i="3"/>
  <c r="E668" i="3" s="1"/>
  <c r="D265" i="3"/>
  <c r="D189" i="3" s="1"/>
  <c r="D141" i="3"/>
  <c r="D39" i="3" s="1"/>
  <c r="D429" i="3"/>
  <c r="D428" i="3" s="1"/>
  <c r="J292" i="3"/>
  <c r="D10" i="3"/>
  <c r="D9" i="3" s="1"/>
  <c r="D8" i="3" s="1"/>
  <c r="J284" i="3"/>
  <c r="D458" i="3"/>
  <c r="D457" i="3" s="1"/>
  <c r="G299" i="3"/>
  <c r="G298" i="3" s="1"/>
  <c r="F299" i="3"/>
  <c r="F298" i="3" s="1"/>
  <c r="E190" i="3"/>
  <c r="K572" i="3"/>
  <c r="F569" i="3"/>
  <c r="F568" i="3" s="1"/>
  <c r="K550" i="3"/>
  <c r="J257" i="3"/>
  <c r="E328" i="3"/>
  <c r="E327" i="3" s="1"/>
  <c r="E314" i="3" s="1"/>
  <c r="I314" i="3" s="1"/>
  <c r="L492" i="3"/>
  <c r="J550" i="3"/>
  <c r="F546" i="3"/>
  <c r="F545" i="3" s="1"/>
  <c r="J545" i="3" s="1"/>
  <c r="J119" i="3"/>
  <c r="E23" i="3"/>
  <c r="E22" i="3" s="1"/>
  <c r="E21" i="3" s="1"/>
  <c r="E10" i="3" s="1"/>
  <c r="I532" i="3"/>
  <c r="F246" i="3"/>
  <c r="F245" i="3"/>
  <c r="F244" i="3" s="1"/>
  <c r="J244" i="3" s="1"/>
  <c r="J492" i="3"/>
  <c r="I442" i="3"/>
  <c r="L491" i="3"/>
  <c r="J572" i="3"/>
  <c r="J141" i="3"/>
  <c r="F10" i="3"/>
  <c r="D596" i="3"/>
  <c r="D595" i="3" s="1"/>
  <c r="D358" i="3"/>
  <c r="D357" i="3" s="1"/>
  <c r="K492" i="3"/>
  <c r="F491" i="3"/>
  <c r="F489" i="3" s="1"/>
  <c r="J489" i="3" s="1"/>
  <c r="L550" i="3"/>
  <c r="I423" i="3"/>
  <c r="J423" i="3"/>
  <c r="I238" i="3"/>
  <c r="I236" i="3"/>
  <c r="G237" i="3"/>
  <c r="K237" i="3" s="1"/>
  <c r="H237" i="3"/>
  <c r="L238" i="3"/>
  <c r="L236" i="3"/>
  <c r="K361" i="3"/>
  <c r="L361" i="3"/>
  <c r="L444" i="3"/>
  <c r="E452" i="3"/>
  <c r="E451" i="3" s="1"/>
  <c r="E450" i="3" s="1"/>
  <c r="I450" i="3" s="1"/>
  <c r="I453" i="3"/>
  <c r="F451" i="3"/>
  <c r="F450" i="3" s="1"/>
  <c r="J453" i="3"/>
  <c r="K453" i="3"/>
  <c r="L453" i="3"/>
  <c r="E459" i="3"/>
  <c r="L461" i="3"/>
  <c r="L468" i="3"/>
  <c r="E527" i="3"/>
  <c r="E526" i="3" s="1"/>
  <c r="I526" i="3" s="1"/>
  <c r="I528" i="3"/>
  <c r="J528" i="3"/>
  <c r="K528" i="3"/>
  <c r="L528" i="3"/>
  <c r="F532" i="3"/>
  <c r="J532" i="3" s="1"/>
  <c r="J534" i="3"/>
  <c r="K534" i="3"/>
  <c r="E540" i="3"/>
  <c r="F539" i="3"/>
  <c r="J539" i="3" s="1"/>
  <c r="J541" i="3"/>
  <c r="K541" i="3"/>
  <c r="L541" i="3"/>
  <c r="L547" i="3"/>
  <c r="E568" i="3"/>
  <c r="I568" i="3" s="1"/>
  <c r="I570" i="3"/>
  <c r="L570" i="3"/>
  <c r="E575" i="3"/>
  <c r="I575" i="3" s="1"/>
  <c r="I577" i="3"/>
  <c r="L577" i="3"/>
  <c r="I582" i="3"/>
  <c r="I584" i="3"/>
  <c r="L584" i="3"/>
  <c r="G246" i="3"/>
  <c r="K247" i="3"/>
  <c r="H246" i="3"/>
  <c r="L247" i="3"/>
  <c r="G344" i="3"/>
  <c r="G343" i="3" s="1"/>
  <c r="G342" i="3" s="1"/>
  <c r="H344" i="3"/>
  <c r="H343" i="3" s="1"/>
  <c r="H342" i="3" s="1"/>
  <c r="F218" i="3"/>
  <c r="F344" i="3"/>
  <c r="F343" i="3" s="1"/>
  <c r="F342" i="3" s="1"/>
  <c r="H266" i="3"/>
  <c r="F69" i="3"/>
  <c r="E400" i="3"/>
  <c r="J401" i="3"/>
  <c r="E405" i="3"/>
  <c r="I406" i="3"/>
  <c r="H598" i="3"/>
  <c r="G598" i="3"/>
  <c r="E597" i="3"/>
  <c r="I607" i="3"/>
  <c r="J607" i="3"/>
  <c r="I11" i="3"/>
  <c r="G22" i="3"/>
  <c r="K23" i="3"/>
  <c r="H22" i="3"/>
  <c r="L23" i="3"/>
  <c r="E29" i="3"/>
  <c r="I29" i="3" s="1"/>
  <c r="I30" i="3"/>
  <c r="J32" i="3"/>
  <c r="F30" i="3"/>
  <c r="J31" i="3"/>
  <c r="G31" i="3"/>
  <c r="K32" i="3"/>
  <c r="H31" i="3"/>
  <c r="L32" i="3"/>
  <c r="E41" i="3"/>
  <c r="E40" i="3" s="1"/>
  <c r="I47" i="3"/>
  <c r="F40" i="3"/>
  <c r="J47" i="3"/>
  <c r="K47" i="3"/>
  <c r="L47" i="3"/>
  <c r="F78" i="3"/>
  <c r="J78" i="3" s="1"/>
  <c r="J79" i="3"/>
  <c r="G79" i="3"/>
  <c r="H79" i="3"/>
  <c r="H78" i="3" s="1"/>
  <c r="L80" i="3"/>
  <c r="F86" i="3"/>
  <c r="J86" i="3" s="1"/>
  <c r="J87" i="3"/>
  <c r="G87" i="3"/>
  <c r="H87" i="3"/>
  <c r="L88" i="3"/>
  <c r="J95" i="3"/>
  <c r="I96" i="3"/>
  <c r="F94" i="3"/>
  <c r="G95" i="3"/>
  <c r="E103" i="3"/>
  <c r="I108" i="3"/>
  <c r="G103" i="3"/>
  <c r="H103" i="3"/>
  <c r="L108" i="3"/>
  <c r="L121" i="3"/>
  <c r="F127" i="3"/>
  <c r="K127" i="3" s="1"/>
  <c r="K128" i="3"/>
  <c r="K143" i="3"/>
  <c r="D190" i="3"/>
  <c r="I191" i="3"/>
  <c r="J191" i="3"/>
  <c r="K191" i="3"/>
  <c r="L192" i="3"/>
  <c r="L191" i="3"/>
  <c r="K220" i="3"/>
  <c r="J227" i="3"/>
  <c r="G227" i="3"/>
  <c r="K227" i="3" s="1"/>
  <c r="K228" i="3"/>
  <c r="H227" i="3"/>
  <c r="L228" i="3"/>
  <c r="J240" i="3"/>
  <c r="K240" i="3"/>
  <c r="G251" i="3"/>
  <c r="K252" i="3"/>
  <c r="H251" i="3"/>
  <c r="L252" i="3"/>
  <c r="K259" i="3"/>
  <c r="L259" i="3"/>
  <c r="E267" i="3"/>
  <c r="E266" i="3" s="1"/>
  <c r="E265" i="3" s="1"/>
  <c r="I277" i="3"/>
  <c r="F266" i="3"/>
  <c r="J277" i="3"/>
  <c r="G267" i="3"/>
  <c r="K277" i="3"/>
  <c r="G284" i="3"/>
  <c r="K284" i="3" s="1"/>
  <c r="K285" i="3"/>
  <c r="H284" i="3"/>
  <c r="L285" i="3"/>
  <c r="F315" i="3"/>
  <c r="K316" i="3"/>
  <c r="G327" i="3"/>
  <c r="H314" i="3"/>
  <c r="G359" i="3"/>
  <c r="K360" i="3"/>
  <c r="H359" i="3"/>
  <c r="L360" i="3"/>
  <c r="E370" i="3"/>
  <c r="E369" i="3" s="1"/>
  <c r="I374" i="3"/>
  <c r="F370" i="3"/>
  <c r="F369" i="3" s="1"/>
  <c r="J374" i="3"/>
  <c r="G371" i="3"/>
  <c r="K374" i="3"/>
  <c r="L374" i="3"/>
  <c r="J379" i="3"/>
  <c r="G379" i="3"/>
  <c r="K379" i="3" s="1"/>
  <c r="K380" i="3"/>
  <c r="H379" i="3"/>
  <c r="L380" i="3"/>
  <c r="G390" i="3"/>
  <c r="H390" i="3"/>
  <c r="G400" i="3"/>
  <c r="K401" i="3"/>
  <c r="H400" i="3"/>
  <c r="L401" i="3"/>
  <c r="F406" i="3"/>
  <c r="J410" i="3"/>
  <c r="K410" i="3"/>
  <c r="L410" i="3"/>
  <c r="F416" i="3"/>
  <c r="J416" i="3" s="1"/>
  <c r="J417" i="3"/>
  <c r="G416" i="3"/>
  <c r="K417" i="3"/>
  <c r="I431" i="3"/>
  <c r="L431" i="3"/>
  <c r="J436" i="3"/>
  <c r="G437" i="3"/>
  <c r="K438" i="3"/>
  <c r="H437" i="3"/>
  <c r="L438" i="3"/>
  <c r="J442" i="3"/>
  <c r="G452" i="3"/>
  <c r="H452" i="3"/>
  <c r="G460" i="3"/>
  <c r="H460" i="3"/>
  <c r="J466" i="3"/>
  <c r="G475" i="3"/>
  <c r="K475" i="3" s="1"/>
  <c r="K476" i="3"/>
  <c r="H475" i="3"/>
  <c r="E502" i="3"/>
  <c r="E501" i="3" s="1"/>
  <c r="I505" i="3"/>
  <c r="F502" i="3"/>
  <c r="F501" i="3" s="1"/>
  <c r="J505" i="3"/>
  <c r="G503" i="3"/>
  <c r="K505" i="3"/>
  <c r="H502" i="3"/>
  <c r="H503" i="3"/>
  <c r="L505" i="3"/>
  <c r="G512" i="3"/>
  <c r="H512" i="3"/>
  <c r="E521" i="3"/>
  <c r="E520" i="3" s="1"/>
  <c r="E522" i="3"/>
  <c r="I522" i="3" s="1"/>
  <c r="I523" i="3"/>
  <c r="F521" i="3"/>
  <c r="F522" i="3"/>
  <c r="J523" i="3"/>
  <c r="G522" i="3"/>
  <c r="K523" i="3"/>
  <c r="H522" i="3"/>
  <c r="L523" i="3"/>
  <c r="F526" i="3"/>
  <c r="G527" i="3"/>
  <c r="H527" i="3"/>
  <c r="G533" i="3"/>
  <c r="H533" i="3"/>
  <c r="G540" i="3"/>
  <c r="H540" i="3"/>
  <c r="E559" i="3"/>
  <c r="E558" i="3" s="1"/>
  <c r="I563" i="3"/>
  <c r="F559" i="3"/>
  <c r="F558" i="3" s="1"/>
  <c r="J563" i="3"/>
  <c r="G559" i="3"/>
  <c r="K563" i="3"/>
  <c r="H559" i="3"/>
  <c r="L563" i="3"/>
  <c r="G569" i="3"/>
  <c r="H569" i="3"/>
  <c r="G576" i="3"/>
  <c r="H576" i="3"/>
  <c r="G583" i="3"/>
  <c r="H583" i="3"/>
  <c r="F597" i="3"/>
  <c r="F596" i="3" s="1"/>
  <c r="J598" i="3"/>
  <c r="F612" i="3"/>
  <c r="E51" i="2"/>
  <c r="E61" i="2"/>
  <c r="E81" i="2"/>
  <c r="E11" i="1"/>
  <c r="D23" i="2"/>
  <c r="D10" i="2"/>
  <c r="D33" i="2"/>
  <c r="F557" i="3" l="1"/>
  <c r="F458" i="3"/>
  <c r="F645" i="3"/>
  <c r="F644" i="3" s="1"/>
  <c r="F642" i="3" s="1"/>
  <c r="E645" i="3"/>
  <c r="E644" i="3" s="1"/>
  <c r="E663" i="3"/>
  <c r="E659" i="3" s="1"/>
  <c r="E655" i="3" s="1"/>
  <c r="D9" i="2"/>
  <c r="H265" i="3"/>
  <c r="D669" i="3"/>
  <c r="D668" i="3" s="1"/>
  <c r="F265" i="3"/>
  <c r="E596" i="3"/>
  <c r="E595" i="3" s="1"/>
  <c r="I595" i="3" s="1"/>
  <c r="J246" i="3"/>
  <c r="D645" i="3"/>
  <c r="I459" i="3"/>
  <c r="E458" i="3"/>
  <c r="E457" i="3" s="1"/>
  <c r="J218" i="3"/>
  <c r="F190" i="3"/>
  <c r="J69" i="3"/>
  <c r="J327" i="3"/>
  <c r="J526" i="3"/>
  <c r="L490" i="3"/>
  <c r="J568" i="3"/>
  <c r="J575" i="3"/>
  <c r="J21" i="3"/>
  <c r="J491" i="3"/>
  <c r="L522" i="3"/>
  <c r="J459" i="3"/>
  <c r="L41" i="3"/>
  <c r="J450" i="3"/>
  <c r="K491" i="3"/>
  <c r="L237" i="3"/>
  <c r="K522" i="3"/>
  <c r="L227" i="3"/>
  <c r="K416" i="3"/>
  <c r="J10" i="3"/>
  <c r="J582" i="3"/>
  <c r="J522" i="3"/>
  <c r="L503" i="3"/>
  <c r="J451" i="3"/>
  <c r="I451" i="3"/>
  <c r="L379" i="3"/>
  <c r="L371" i="3"/>
  <c r="K371" i="3"/>
  <c r="J238" i="3"/>
  <c r="K238" i="3"/>
  <c r="J236" i="3"/>
  <c r="K236" i="3"/>
  <c r="H245" i="3"/>
  <c r="L246" i="3"/>
  <c r="G245" i="3"/>
  <c r="K246" i="3"/>
  <c r="F405" i="3"/>
  <c r="J405" i="3" s="1"/>
  <c r="J406" i="3"/>
  <c r="D405" i="3"/>
  <c r="F399" i="3"/>
  <c r="J400" i="3"/>
  <c r="E399" i="3"/>
  <c r="H597" i="3"/>
  <c r="H596" i="3" s="1"/>
  <c r="G597" i="3"/>
  <c r="G596" i="3" s="1"/>
  <c r="K598" i="3"/>
  <c r="J597" i="3"/>
  <c r="H582" i="3"/>
  <c r="L583" i="3"/>
  <c r="G582" i="3"/>
  <c r="K582" i="3" s="1"/>
  <c r="K583" i="3"/>
  <c r="H575" i="3"/>
  <c r="L576" i="3"/>
  <c r="G575" i="3"/>
  <c r="K575" i="3" s="1"/>
  <c r="K576" i="3"/>
  <c r="H568" i="3"/>
  <c r="L569" i="3"/>
  <c r="G568" i="3"/>
  <c r="K568" i="3" s="1"/>
  <c r="K569" i="3"/>
  <c r="H558" i="3"/>
  <c r="L559" i="3"/>
  <c r="G558" i="3"/>
  <c r="K559" i="3"/>
  <c r="J558" i="3"/>
  <c r="E557" i="3"/>
  <c r="I558" i="3"/>
  <c r="H545" i="3"/>
  <c r="L546" i="3"/>
  <c r="G545" i="3"/>
  <c r="K545" i="3" s="1"/>
  <c r="K546" i="3"/>
  <c r="H539" i="3"/>
  <c r="L540" i="3"/>
  <c r="G539" i="3"/>
  <c r="K539" i="3" s="1"/>
  <c r="K540" i="3"/>
  <c r="H532" i="3"/>
  <c r="G532" i="3"/>
  <c r="K532" i="3" s="1"/>
  <c r="K533" i="3"/>
  <c r="H526" i="3"/>
  <c r="L527" i="3"/>
  <c r="G526" i="3"/>
  <c r="K526" i="3" s="1"/>
  <c r="K527" i="3"/>
  <c r="H521" i="3"/>
  <c r="G521" i="3"/>
  <c r="F520" i="3"/>
  <c r="J521" i="3"/>
  <c r="E519" i="3"/>
  <c r="I520" i="3"/>
  <c r="H511" i="3"/>
  <c r="G511" i="3"/>
  <c r="H501" i="3"/>
  <c r="G502" i="3"/>
  <c r="F500" i="3"/>
  <c r="J501" i="3"/>
  <c r="E500" i="3"/>
  <c r="I501" i="3"/>
  <c r="H489" i="3"/>
  <c r="H466" i="3"/>
  <c r="L467" i="3"/>
  <c r="G466" i="3"/>
  <c r="K466" i="3" s="1"/>
  <c r="K467" i="3"/>
  <c r="H459" i="3"/>
  <c r="L460" i="3"/>
  <c r="G459" i="3"/>
  <c r="K460" i="3"/>
  <c r="H451" i="3"/>
  <c r="L452" i="3"/>
  <c r="G451" i="3"/>
  <c r="K452" i="3"/>
  <c r="H442" i="3"/>
  <c r="L443" i="3"/>
  <c r="G442" i="3"/>
  <c r="K442" i="3" s="1"/>
  <c r="K443" i="3"/>
  <c r="H436" i="3"/>
  <c r="L437" i="3"/>
  <c r="G436" i="3"/>
  <c r="K436" i="3" s="1"/>
  <c r="K437" i="3"/>
  <c r="H429" i="3"/>
  <c r="L430" i="3"/>
  <c r="G429" i="3"/>
  <c r="E429" i="3"/>
  <c r="E428" i="3" s="1"/>
  <c r="I430" i="3"/>
  <c r="H399" i="3"/>
  <c r="L400" i="3"/>
  <c r="G399" i="3"/>
  <c r="K400" i="3"/>
  <c r="H389" i="3"/>
  <c r="G389" i="3"/>
  <c r="K389" i="3" s="1"/>
  <c r="K390" i="3"/>
  <c r="H370" i="3"/>
  <c r="G370" i="3"/>
  <c r="J369" i="3"/>
  <c r="F358" i="3"/>
  <c r="F357" i="3" s="1"/>
  <c r="I369" i="3"/>
  <c r="E358" i="3"/>
  <c r="E357" i="3" s="1"/>
  <c r="L359" i="3"/>
  <c r="K359" i="3"/>
  <c r="G314" i="3"/>
  <c r="F314" i="3"/>
  <c r="J314" i="3" s="1"/>
  <c r="K315" i="3"/>
  <c r="L284" i="3"/>
  <c r="G266" i="3"/>
  <c r="G265" i="3" s="1"/>
  <c r="K267" i="3"/>
  <c r="J266" i="3"/>
  <c r="I265" i="3"/>
  <c r="I266" i="3"/>
  <c r="H257" i="3"/>
  <c r="L258" i="3"/>
  <c r="G257" i="3"/>
  <c r="K257" i="3" s="1"/>
  <c r="K258" i="3"/>
  <c r="H250" i="3"/>
  <c r="L251" i="3"/>
  <c r="G250" i="3"/>
  <c r="K250" i="3" s="1"/>
  <c r="K251" i="3"/>
  <c r="H218" i="3"/>
  <c r="L219" i="3"/>
  <c r="G218" i="3"/>
  <c r="K219" i="3"/>
  <c r="E189" i="3"/>
  <c r="I189" i="3" s="1"/>
  <c r="I190" i="3"/>
  <c r="H141" i="3"/>
  <c r="L142" i="3"/>
  <c r="G141" i="3"/>
  <c r="K141" i="3" s="1"/>
  <c r="K142" i="3"/>
  <c r="H119" i="3"/>
  <c r="L120" i="3"/>
  <c r="G119" i="3"/>
  <c r="K119" i="3" s="1"/>
  <c r="K120" i="3"/>
  <c r="H102" i="3"/>
  <c r="L103" i="3"/>
  <c r="G102" i="3"/>
  <c r="E102" i="3"/>
  <c r="I102" i="3" s="1"/>
  <c r="I103" i="3"/>
  <c r="G94" i="3"/>
  <c r="K94" i="3" s="1"/>
  <c r="K95" i="3"/>
  <c r="E94" i="3"/>
  <c r="I95" i="3"/>
  <c r="H86" i="3"/>
  <c r="L87" i="3"/>
  <c r="G86" i="3"/>
  <c r="K86" i="3" s="1"/>
  <c r="K87" i="3"/>
  <c r="L79" i="3"/>
  <c r="G78" i="3"/>
  <c r="K78" i="3" s="1"/>
  <c r="K79" i="3"/>
  <c r="H69" i="3"/>
  <c r="G69" i="3"/>
  <c r="G40" i="3"/>
  <c r="K41" i="3"/>
  <c r="J40" i="3"/>
  <c r="I40" i="3"/>
  <c r="H30" i="3"/>
  <c r="L31" i="3"/>
  <c r="G30" i="3"/>
  <c r="K31" i="3"/>
  <c r="F29" i="3"/>
  <c r="J30" i="3"/>
  <c r="H21" i="3"/>
  <c r="L22" i="3"/>
  <c r="G21" i="3"/>
  <c r="K21" i="3" s="1"/>
  <c r="K22" i="3"/>
  <c r="H11" i="3"/>
  <c r="L12" i="3"/>
  <c r="G11" i="3"/>
  <c r="K12" i="3"/>
  <c r="E9" i="3"/>
  <c r="I10" i="3"/>
  <c r="G23" i="1"/>
  <c r="K23" i="1" s="1"/>
  <c r="G39" i="3" l="1"/>
  <c r="I596" i="3"/>
  <c r="H39" i="3"/>
  <c r="D644" i="3"/>
  <c r="D642" i="3" s="1"/>
  <c r="E39" i="3"/>
  <c r="I39" i="3" s="1"/>
  <c r="H458" i="3"/>
  <c r="I405" i="3"/>
  <c r="D398" i="3"/>
  <c r="D397" i="3" s="1"/>
  <c r="H428" i="3"/>
  <c r="G428" i="3"/>
  <c r="I458" i="3"/>
  <c r="G489" i="3"/>
  <c r="K489" i="3" s="1"/>
  <c r="J458" i="3"/>
  <c r="K490" i="3"/>
  <c r="F398" i="3"/>
  <c r="F457" i="3"/>
  <c r="F189" i="3"/>
  <c r="J189" i="3" s="1"/>
  <c r="J190" i="3"/>
  <c r="G244" i="3"/>
  <c r="K244" i="3" s="1"/>
  <c r="K245" i="3"/>
  <c r="H244" i="3"/>
  <c r="H190" i="3" s="1"/>
  <c r="L245" i="3"/>
  <c r="E10" i="1"/>
  <c r="E12" i="1" s="1"/>
  <c r="E14" i="1"/>
  <c r="E398" i="3"/>
  <c r="J399" i="3"/>
  <c r="E8" i="3"/>
  <c r="I9" i="3"/>
  <c r="G10" i="3"/>
  <c r="K11" i="3"/>
  <c r="H10" i="3"/>
  <c r="L11" i="3"/>
  <c r="L21" i="3"/>
  <c r="J29" i="3"/>
  <c r="F9" i="3"/>
  <c r="G29" i="3"/>
  <c r="K29" i="3" s="1"/>
  <c r="K30" i="3"/>
  <c r="H29" i="3"/>
  <c r="L30" i="3"/>
  <c r="K40" i="3"/>
  <c r="L40" i="3"/>
  <c r="L78" i="3"/>
  <c r="L86" i="3"/>
  <c r="I94" i="3"/>
  <c r="J94" i="3"/>
  <c r="L102" i="3"/>
  <c r="L119" i="3"/>
  <c r="L141" i="3"/>
  <c r="K218" i="3"/>
  <c r="L218" i="3"/>
  <c r="L250" i="3"/>
  <c r="L257" i="3"/>
  <c r="J265" i="3"/>
  <c r="K265" i="3"/>
  <c r="K266" i="3"/>
  <c r="L265" i="3"/>
  <c r="K314" i="3"/>
  <c r="I358" i="3"/>
  <c r="J358" i="3"/>
  <c r="G369" i="3"/>
  <c r="K370" i="3"/>
  <c r="H369" i="3"/>
  <c r="L370" i="3"/>
  <c r="K399" i="3"/>
  <c r="L399" i="3"/>
  <c r="G405" i="3"/>
  <c r="K406" i="3"/>
  <c r="H405" i="3"/>
  <c r="L406" i="3"/>
  <c r="I429" i="3"/>
  <c r="L429" i="3"/>
  <c r="L436" i="3"/>
  <c r="L442" i="3"/>
  <c r="G450" i="3"/>
  <c r="K450" i="3" s="1"/>
  <c r="K451" i="3"/>
  <c r="H450" i="3"/>
  <c r="L451" i="3"/>
  <c r="K459" i="3"/>
  <c r="L459" i="3"/>
  <c r="L466" i="3"/>
  <c r="E499" i="3"/>
  <c r="I499" i="3" s="1"/>
  <c r="I500" i="3"/>
  <c r="F499" i="3"/>
  <c r="J500" i="3"/>
  <c r="G501" i="3"/>
  <c r="K501" i="3" s="1"/>
  <c r="K502" i="3"/>
  <c r="L502" i="3"/>
  <c r="H500" i="3"/>
  <c r="E518" i="3"/>
  <c r="F519" i="3"/>
  <c r="J520" i="3"/>
  <c r="G520" i="3"/>
  <c r="K521" i="3"/>
  <c r="H520" i="3"/>
  <c r="L521" i="3"/>
  <c r="L526" i="3"/>
  <c r="L539" i="3"/>
  <c r="L545" i="3"/>
  <c r="E556" i="3"/>
  <c r="I557" i="3"/>
  <c r="F556" i="3"/>
  <c r="J557" i="3"/>
  <c r="G557" i="3"/>
  <c r="K558" i="3"/>
  <c r="H557" i="3"/>
  <c r="L558" i="3"/>
  <c r="L568" i="3"/>
  <c r="L575" i="3"/>
  <c r="L582" i="3"/>
  <c r="F595" i="3"/>
  <c r="J595" i="3" s="1"/>
  <c r="J596" i="3"/>
  <c r="K597" i="3"/>
  <c r="G190" i="3" l="1"/>
  <c r="L190" i="3" s="1"/>
  <c r="G458" i="3"/>
  <c r="K458" i="3" s="1"/>
  <c r="J499" i="3"/>
  <c r="L489" i="3"/>
  <c r="J398" i="3"/>
  <c r="L450" i="3"/>
  <c r="L428" i="3"/>
  <c r="L39" i="3"/>
  <c r="G500" i="3"/>
  <c r="G499" i="3" s="1"/>
  <c r="K499" i="3" s="1"/>
  <c r="L501" i="3"/>
  <c r="L244" i="3"/>
  <c r="L29" i="3"/>
  <c r="E13" i="1"/>
  <c r="E15" i="1" s="1"/>
  <c r="E16" i="1" s="1"/>
  <c r="I398" i="3"/>
  <c r="E38" i="3"/>
  <c r="H595" i="3"/>
  <c r="K596" i="3"/>
  <c r="G595" i="3"/>
  <c r="K595" i="3" s="1"/>
  <c r="H556" i="3"/>
  <c r="L557" i="3"/>
  <c r="G556" i="3"/>
  <c r="K557" i="3"/>
  <c r="H519" i="3"/>
  <c r="L520" i="3"/>
  <c r="G519" i="3"/>
  <c r="K520" i="3"/>
  <c r="F518" i="3"/>
  <c r="J519" i="3"/>
  <c r="H499" i="3"/>
  <c r="H457" i="3"/>
  <c r="I428" i="3"/>
  <c r="E397" i="3"/>
  <c r="I397" i="3" s="1"/>
  <c r="L405" i="3"/>
  <c r="H398" i="3"/>
  <c r="K405" i="3"/>
  <c r="G398" i="3"/>
  <c r="L369" i="3"/>
  <c r="H358" i="3"/>
  <c r="K369" i="3"/>
  <c r="G358" i="3"/>
  <c r="H189" i="3"/>
  <c r="F8" i="3"/>
  <c r="J9" i="3"/>
  <c r="H9" i="3"/>
  <c r="L10" i="3"/>
  <c r="G9" i="3"/>
  <c r="K10" i="3"/>
  <c r="I8" i="3"/>
  <c r="L499" i="3" l="1"/>
  <c r="L458" i="3"/>
  <c r="G457" i="3"/>
  <c r="K190" i="3"/>
  <c r="G189" i="3"/>
  <c r="K189" i="3" s="1"/>
  <c r="L500" i="3"/>
  <c r="K500" i="3"/>
  <c r="H38" i="3"/>
  <c r="H37" i="3" s="1"/>
  <c r="H357" i="3"/>
  <c r="G38" i="3"/>
  <c r="G357" i="3"/>
  <c r="G8" i="3"/>
  <c r="K9" i="3"/>
  <c r="H8" i="3"/>
  <c r="L9" i="3"/>
  <c r="J8" i="3"/>
  <c r="K358" i="3"/>
  <c r="L358" i="3"/>
  <c r="G397" i="3"/>
  <c r="K398" i="3"/>
  <c r="H397" i="3"/>
  <c r="L398" i="3"/>
  <c r="E37" i="3"/>
  <c r="G518" i="3"/>
  <c r="K519" i="3"/>
  <c r="H518" i="3"/>
  <c r="L519" i="3"/>
  <c r="F10" i="2"/>
  <c r="L189" i="3" l="1"/>
  <c r="L397" i="3"/>
  <c r="L38" i="3"/>
  <c r="G37" i="3"/>
  <c r="L37" i="3" s="1"/>
  <c r="E7" i="3"/>
  <c r="H7" i="3"/>
  <c r="L8" i="3"/>
  <c r="K8" i="3"/>
  <c r="H10" i="2"/>
  <c r="G7" i="3" l="1"/>
  <c r="L7" i="3" s="1"/>
  <c r="F57" i="2" l="1"/>
  <c r="F69" i="2" l="1"/>
  <c r="F68" i="2"/>
  <c r="F63" i="2"/>
  <c r="F59" i="2"/>
  <c r="F58" i="2" s="1"/>
  <c r="F54" i="2"/>
  <c r="F49" i="2"/>
  <c r="F48" i="2"/>
  <c r="F47" i="2"/>
  <c r="F50" i="2" l="1"/>
  <c r="F65" i="2"/>
  <c r="F46" i="2"/>
  <c r="F75" i="2"/>
  <c r="F60" i="2"/>
  <c r="F73" i="2" l="1"/>
  <c r="F72" i="2" s="1"/>
  <c r="G14" i="1" s="1"/>
  <c r="E73" i="2"/>
  <c r="E79" i="2" l="1"/>
  <c r="E69" i="2"/>
  <c r="E67" i="2"/>
  <c r="E63" i="2"/>
  <c r="E59" i="2"/>
  <c r="E58" i="2" s="1"/>
  <c r="E57" i="2"/>
  <c r="E56" i="2" s="1"/>
  <c r="E54" i="2"/>
  <c r="E49" i="2"/>
  <c r="E48" i="2"/>
  <c r="E41" i="2"/>
  <c r="E40" i="2" s="1"/>
  <c r="E33" i="2"/>
  <c r="E23" i="2"/>
  <c r="E9" i="2" s="1"/>
  <c r="F11" i="1" l="1"/>
  <c r="E65" i="2"/>
  <c r="E46" i="2"/>
  <c r="E60" i="2"/>
  <c r="E50" i="2"/>
  <c r="E75" i="2"/>
  <c r="E72" i="2" s="1"/>
  <c r="M34" i="6"/>
  <c r="F33" i="6"/>
  <c r="F14" i="1" l="1"/>
  <c r="F10" i="1"/>
  <c r="F12" i="1" s="1"/>
  <c r="E45" i="2"/>
  <c r="H41" i="2"/>
  <c r="K42" i="2"/>
  <c r="J42" i="2"/>
  <c r="G41" i="2"/>
  <c r="F13" i="1" l="1"/>
  <c r="F15" i="1" s="1"/>
  <c r="F16" i="1" s="1"/>
  <c r="F25" i="1" s="1"/>
  <c r="F27" i="6" l="1"/>
  <c r="M31" i="6"/>
  <c r="J16" i="1" l="1"/>
  <c r="H47" i="2"/>
  <c r="G47" i="2"/>
  <c r="H48" i="2"/>
  <c r="G48" i="2"/>
  <c r="H49" i="2"/>
  <c r="G49" i="2"/>
  <c r="H57" i="2"/>
  <c r="H56" i="2" s="1"/>
  <c r="G57" i="2"/>
  <c r="G56" i="2" s="1"/>
  <c r="H59" i="2"/>
  <c r="H58" i="2" s="1"/>
  <c r="G59" i="2"/>
  <c r="G58" i="2" s="1"/>
  <c r="H64" i="2"/>
  <c r="H63" i="2" s="1"/>
  <c r="G64" i="2"/>
  <c r="G63" i="2" s="1"/>
  <c r="I23" i="1"/>
  <c r="H23" i="1"/>
  <c r="H40" i="2"/>
  <c r="G40" i="2"/>
  <c r="G10" i="2"/>
  <c r="H23" i="2"/>
  <c r="G23" i="2"/>
  <c r="H33" i="2"/>
  <c r="G33" i="2"/>
  <c r="H9" i="2" l="1"/>
  <c r="G9" i="2"/>
  <c r="H11" i="1"/>
  <c r="I11" i="1"/>
  <c r="H65" i="2"/>
  <c r="H60" i="2"/>
  <c r="G46" i="2"/>
  <c r="G65" i="2"/>
  <c r="G60" i="2"/>
  <c r="H46" i="2"/>
  <c r="G75" i="2"/>
  <c r="G72" i="2" s="1"/>
  <c r="H75" i="2"/>
  <c r="H72" i="2" s="1"/>
  <c r="H50" i="2"/>
  <c r="F41" i="6"/>
  <c r="M41" i="6" s="1"/>
  <c r="L25" i="6"/>
  <c r="K25" i="6"/>
  <c r="M42" i="6"/>
  <c r="M40" i="6"/>
  <c r="M39" i="6"/>
  <c r="M38" i="6"/>
  <c r="M37" i="6"/>
  <c r="M35" i="6"/>
  <c r="M30" i="6"/>
  <c r="M29" i="6"/>
  <c r="M28" i="6"/>
  <c r="M26" i="6"/>
  <c r="M24" i="6"/>
  <c r="M22" i="6"/>
  <c r="M20" i="6"/>
  <c r="M18" i="6"/>
  <c r="M17" i="6"/>
  <c r="M16" i="6"/>
  <c r="M15" i="6"/>
  <c r="M14" i="6"/>
  <c r="M12" i="6"/>
  <c r="M11" i="6"/>
  <c r="M10" i="6"/>
  <c r="C36" i="6"/>
  <c r="L36" i="6"/>
  <c r="K36" i="6"/>
  <c r="J36" i="6"/>
  <c r="I36" i="6"/>
  <c r="H36" i="6"/>
  <c r="G36" i="6"/>
  <c r="F36" i="6"/>
  <c r="E36" i="6"/>
  <c r="D36" i="6"/>
  <c r="L33" i="6"/>
  <c r="K33" i="6"/>
  <c r="J33" i="6"/>
  <c r="I33" i="6"/>
  <c r="H33" i="6"/>
  <c r="G33" i="6"/>
  <c r="E33" i="6"/>
  <c r="D33" i="6"/>
  <c r="D27" i="6"/>
  <c r="L27" i="6"/>
  <c r="K27" i="6"/>
  <c r="J27" i="6"/>
  <c r="I27" i="6"/>
  <c r="H27" i="6"/>
  <c r="G27" i="6"/>
  <c r="E27" i="6"/>
  <c r="D23" i="6"/>
  <c r="L23" i="6"/>
  <c r="K23" i="6"/>
  <c r="J23" i="6"/>
  <c r="I23" i="6"/>
  <c r="H23" i="6"/>
  <c r="G23" i="6"/>
  <c r="F23" i="6"/>
  <c r="E23" i="6"/>
  <c r="L21" i="6"/>
  <c r="K21" i="6"/>
  <c r="J21" i="6"/>
  <c r="I21" i="6"/>
  <c r="H21" i="6"/>
  <c r="G21" i="6"/>
  <c r="F21" i="6"/>
  <c r="E21" i="6"/>
  <c r="D21" i="6"/>
  <c r="D19" i="6"/>
  <c r="L19" i="6"/>
  <c r="K19" i="6"/>
  <c r="J19" i="6"/>
  <c r="I19" i="6"/>
  <c r="H19" i="6"/>
  <c r="G19" i="6"/>
  <c r="F19" i="6"/>
  <c r="E19" i="6"/>
  <c r="L13" i="6"/>
  <c r="K13" i="6"/>
  <c r="J13" i="6"/>
  <c r="I13" i="6"/>
  <c r="H13" i="6"/>
  <c r="G13" i="6"/>
  <c r="F13" i="6"/>
  <c r="E13" i="6"/>
  <c r="D13" i="6"/>
  <c r="L9" i="6"/>
  <c r="K9" i="6"/>
  <c r="J9" i="6"/>
  <c r="I9" i="6"/>
  <c r="H9" i="6"/>
  <c r="G9" i="6"/>
  <c r="F9" i="6"/>
  <c r="E9" i="6"/>
  <c r="D9" i="6"/>
  <c r="C33" i="6"/>
  <c r="C27" i="6"/>
  <c r="C25" i="6"/>
  <c r="C23" i="6"/>
  <c r="C21" i="6"/>
  <c r="C19" i="6"/>
  <c r="C13" i="6"/>
  <c r="C9" i="6"/>
  <c r="E32" i="6" l="1"/>
  <c r="H10" i="1"/>
  <c r="H12" i="1" s="1"/>
  <c r="I14" i="1"/>
  <c r="H14" i="1"/>
  <c r="I10" i="1"/>
  <c r="I12" i="1" s="1"/>
  <c r="G32" i="6"/>
  <c r="I32" i="6"/>
  <c r="K32" i="6"/>
  <c r="M19" i="6"/>
  <c r="D8" i="6"/>
  <c r="F8" i="6"/>
  <c r="M21" i="6"/>
  <c r="M33" i="6"/>
  <c r="H32" i="6"/>
  <c r="J32" i="6"/>
  <c r="L32" i="6"/>
  <c r="H8" i="6"/>
  <c r="M9" i="6"/>
  <c r="C32" i="6"/>
  <c r="M23" i="6"/>
  <c r="D32" i="6"/>
  <c r="M13" i="6"/>
  <c r="M36" i="6"/>
  <c r="M25" i="6"/>
  <c r="M27" i="6"/>
  <c r="H45" i="2"/>
  <c r="F32" i="6"/>
  <c r="C8" i="6"/>
  <c r="J8" i="6"/>
  <c r="L8" i="6"/>
  <c r="E8" i="6"/>
  <c r="E6" i="6" s="1"/>
  <c r="G8" i="6"/>
  <c r="G6" i="6" s="1"/>
  <c r="I8" i="6"/>
  <c r="K8" i="6"/>
  <c r="H6" i="6" l="1"/>
  <c r="I6" i="6"/>
  <c r="F6" i="6"/>
  <c r="J6" i="6"/>
  <c r="D6" i="6"/>
  <c r="K6" i="6"/>
  <c r="I13" i="1"/>
  <c r="I15" i="1" s="1"/>
  <c r="I16" i="1" s="1"/>
  <c r="I25" i="1" s="1"/>
  <c r="M32" i="6"/>
  <c r="L6" i="6"/>
  <c r="M8" i="6"/>
  <c r="C6" i="6"/>
  <c r="F40" i="2"/>
  <c r="G11" i="1" s="1"/>
  <c r="M6" i="6" l="1"/>
  <c r="M5" i="6"/>
  <c r="F23" i="2"/>
  <c r="K24" i="2"/>
  <c r="K23" i="2" l="1"/>
  <c r="J25" i="1"/>
  <c r="K24" i="1"/>
  <c r="J24" i="1"/>
  <c r="J15" i="1"/>
  <c r="M14" i="1"/>
  <c r="J14" i="1"/>
  <c r="J13" i="1"/>
  <c r="M12" i="1"/>
  <c r="J12" i="1"/>
  <c r="M10" i="1"/>
  <c r="J10" i="1"/>
  <c r="L80" i="2"/>
  <c r="L36" i="2"/>
  <c r="K36" i="2"/>
  <c r="J36" i="2"/>
  <c r="I36" i="2"/>
  <c r="I11" i="2"/>
  <c r="L35" i="2"/>
  <c r="K35" i="2"/>
  <c r="J35" i="2"/>
  <c r="I35" i="2"/>
  <c r="L79" i="2"/>
  <c r="I79" i="2"/>
  <c r="L78" i="2"/>
  <c r="I78" i="2"/>
  <c r="I72" i="2"/>
  <c r="L77" i="2"/>
  <c r="I77" i="2"/>
  <c r="L76" i="2"/>
  <c r="I76" i="2"/>
  <c r="L75" i="2"/>
  <c r="I75" i="2"/>
  <c r="L72" i="2"/>
  <c r="L67" i="2"/>
  <c r="I67" i="2"/>
  <c r="L66" i="2"/>
  <c r="I66" i="2"/>
  <c r="L65" i="2"/>
  <c r="I65" i="2"/>
  <c r="L64" i="2"/>
  <c r="I64" i="2"/>
  <c r="L63" i="2"/>
  <c r="I63" i="2"/>
  <c r="L61" i="2"/>
  <c r="I61" i="2"/>
  <c r="L60" i="2"/>
  <c r="I60" i="2"/>
  <c r="L59" i="2"/>
  <c r="I59" i="2"/>
  <c r="L58" i="2"/>
  <c r="I58" i="2"/>
  <c r="L57" i="2"/>
  <c r="I57" i="2"/>
  <c r="L56" i="2"/>
  <c r="I56" i="2"/>
  <c r="L55" i="2"/>
  <c r="I55" i="2"/>
  <c r="I53" i="2"/>
  <c r="L52" i="2"/>
  <c r="I52" i="2"/>
  <c r="L51" i="2"/>
  <c r="I51" i="2"/>
  <c r="I50" i="2"/>
  <c r="L49" i="2"/>
  <c r="I49" i="2"/>
  <c r="L48" i="2"/>
  <c r="I48" i="2"/>
  <c r="L47" i="2"/>
  <c r="I47" i="2"/>
  <c r="L46" i="2"/>
  <c r="I46" i="2"/>
  <c r="I45" i="2"/>
  <c r="L33" i="2"/>
  <c r="I33" i="2"/>
  <c r="L25" i="2"/>
  <c r="K25" i="2"/>
  <c r="J25" i="2"/>
  <c r="I25" i="2"/>
  <c r="J24" i="2"/>
  <c r="L23" i="2"/>
  <c r="J23" i="2"/>
  <c r="I23" i="2"/>
  <c r="J21" i="2"/>
  <c r="J15" i="2"/>
  <c r="I15" i="2"/>
  <c r="I13" i="2"/>
  <c r="J13" i="2"/>
  <c r="J12" i="2"/>
  <c r="I12" i="2"/>
  <c r="J14" i="2"/>
  <c r="J11" i="2"/>
  <c r="L10" i="2"/>
  <c r="I10" i="2"/>
  <c r="L9" i="2"/>
  <c r="I9" i="2"/>
  <c r="F33" i="2" l="1"/>
  <c r="F9" i="2" s="1"/>
  <c r="L14" i="2" l="1"/>
  <c r="K14" i="2"/>
  <c r="K33" i="2"/>
  <c r="J33" i="2"/>
  <c r="J10" i="2"/>
  <c r="K10" i="2"/>
  <c r="K70" i="2"/>
  <c r="K78" i="2" l="1"/>
  <c r="J78" i="2"/>
  <c r="J70" i="2"/>
  <c r="K64" i="2"/>
  <c r="J64" i="2"/>
  <c r="K66" i="2"/>
  <c r="J66" i="2"/>
  <c r="K55" i="2"/>
  <c r="J55" i="2"/>
  <c r="J52" i="2"/>
  <c r="K52" i="2"/>
  <c r="K76" i="2"/>
  <c r="J76" i="2"/>
  <c r="K67" i="2"/>
  <c r="J67" i="2"/>
  <c r="F56" i="2"/>
  <c r="F45" i="2" s="1"/>
  <c r="K57" i="2"/>
  <c r="J57" i="2"/>
  <c r="K77" i="2"/>
  <c r="J77" i="2"/>
  <c r="J51" i="2"/>
  <c r="K51" i="2"/>
  <c r="J61" i="2"/>
  <c r="K61" i="2"/>
  <c r="J53" i="2"/>
  <c r="K59" i="2"/>
  <c r="J59" i="2"/>
  <c r="J69" i="2"/>
  <c r="K47" i="2"/>
  <c r="J47" i="2"/>
  <c r="K48" i="2"/>
  <c r="J48" i="2"/>
  <c r="K49" i="2"/>
  <c r="J49" i="2"/>
  <c r="K75" i="2" l="1"/>
  <c r="J75" i="2"/>
  <c r="K56" i="2"/>
  <c r="J56" i="2"/>
  <c r="K63" i="2"/>
  <c r="J63" i="2"/>
  <c r="J60" i="2"/>
  <c r="K60" i="2"/>
  <c r="J50" i="2"/>
  <c r="J58" i="2"/>
  <c r="K58" i="2"/>
  <c r="K65" i="2"/>
  <c r="J65" i="2"/>
  <c r="K46" i="2"/>
  <c r="J46" i="2"/>
  <c r="K72" i="2" l="1"/>
  <c r="J72" i="2"/>
  <c r="J45" i="2"/>
  <c r="G13" i="1"/>
  <c r="K14" i="1" l="1"/>
  <c r="L14" i="1"/>
  <c r="K13" i="1"/>
  <c r="G15" i="1"/>
  <c r="K15" i="1" l="1"/>
  <c r="J41" i="2" l="1"/>
  <c r="K41" i="2" l="1"/>
  <c r="J40" i="2" l="1"/>
  <c r="K40" i="2"/>
  <c r="L11" i="1"/>
  <c r="J9" i="2" l="1"/>
  <c r="K9" i="2"/>
  <c r="G10" i="1"/>
  <c r="K10" i="1" l="1"/>
  <c r="G12" i="1"/>
  <c r="L10" i="1"/>
  <c r="K12" i="1" l="1"/>
  <c r="G16" i="1"/>
  <c r="G25" i="1" s="1"/>
  <c r="L12" i="1"/>
  <c r="K25" i="1" l="1"/>
  <c r="D550" i="3"/>
  <c r="D546" i="3" s="1"/>
  <c r="D545" i="3" s="1"/>
  <c r="I550" i="3" l="1"/>
  <c r="D519" i="3"/>
  <c r="I545" i="3"/>
  <c r="I519" i="3" l="1"/>
  <c r="D518" i="3"/>
  <c r="D612" i="3"/>
  <c r="D38" i="3" s="1"/>
  <c r="I38" i="3" s="1"/>
  <c r="D37" i="3" l="1"/>
  <c r="D7" i="3" l="1"/>
  <c r="I7" i="3" s="1"/>
  <c r="I37" i="3"/>
  <c r="K53" i="2" l="1"/>
  <c r="G50" i="2" l="1"/>
  <c r="L53" i="2"/>
  <c r="K50" i="2" l="1"/>
  <c r="G45" i="2"/>
  <c r="L50" i="2"/>
  <c r="H13" i="1" l="1"/>
  <c r="K45" i="2"/>
  <c r="L45" i="2"/>
  <c r="M13" i="1" l="1"/>
  <c r="L13" i="1"/>
  <c r="H15" i="1"/>
  <c r="M15" i="1" l="1"/>
  <c r="L15" i="1"/>
  <c r="H16" i="1"/>
  <c r="H25" i="1" s="1"/>
  <c r="K192" i="3"/>
  <c r="F429" i="3"/>
  <c r="K429" i="3" s="1"/>
  <c r="K430" i="3"/>
  <c r="J430" i="3"/>
  <c r="J429" i="3" l="1"/>
  <c r="F428" i="3"/>
  <c r="F397" i="3" s="1"/>
  <c r="J428" i="3" l="1"/>
  <c r="K428" i="3"/>
  <c r="J397" i="3"/>
  <c r="K397" i="3"/>
  <c r="F103" i="3"/>
  <c r="K103" i="3" s="1"/>
  <c r="J108" i="3"/>
  <c r="K108" i="3"/>
  <c r="J103" i="3" l="1"/>
  <c r="F102" i="3"/>
  <c r="F39" i="3" s="1"/>
  <c r="J102" i="3" l="1"/>
  <c r="K102" i="3"/>
  <c r="K39" i="3" l="1"/>
  <c r="F38" i="3"/>
  <c r="J39" i="3"/>
  <c r="J38" i="3" l="1"/>
  <c r="F37" i="3"/>
  <c r="K38" i="3"/>
  <c r="K37" i="3" l="1"/>
  <c r="F7" i="3"/>
  <c r="J37" i="3"/>
  <c r="J7" i="3" l="1"/>
  <c r="K7" i="3"/>
  <c r="E642" i="3"/>
  <c r="D592" i="3"/>
  <c r="D590" i="3"/>
  <c r="D58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Zvonimir Karlik</author>
  </authors>
  <commentList>
    <comment ref="H668" authorId="0" shapeId="0" xr:uid="{6C1FF6D8-5C2B-439A-B06F-FBD259089F77}">
      <text>
        <r>
          <rPr>
            <b/>
            <sz val="9"/>
            <color indexed="81"/>
            <rFont val="Tahoma"/>
            <family val="2"/>
            <charset val="238"/>
          </rPr>
          <t>Zvonimir Karlik: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<sst xmlns="http://schemas.openxmlformats.org/spreadsheetml/2006/main" count="870" uniqueCount="437">
  <si>
    <r>
      <rPr>
        <b/>
        <sz val="13.5"/>
        <rFont val="Times New Roman"/>
        <family val="1"/>
      </rPr>
      <t>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DIO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</si>
  <si>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2/1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</si>
  <si>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3/2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</si>
  <si>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4/3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</si>
  <si>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5/4</t>
    </r>
  </si>
  <si>
    <r>
      <rPr>
        <b/>
        <sz val="8.5"/>
        <rFont val="Times New Roman"/>
        <family val="1"/>
      </rPr>
      <t>A.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RASHODA</t>
    </r>
  </si>
  <si>
    <r>
      <rPr>
        <sz val="8.5"/>
        <rFont val="Times New Roman"/>
        <family val="1"/>
      </rPr>
      <t>PRIHODI POSLOVANJA</t>
    </r>
  </si>
  <si>
    <r>
      <rPr>
        <sz val="8.5"/>
        <rFont val="Times New Roman"/>
        <family val="1"/>
      </rPr>
      <t>PRIHODI OD PRODAJE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</si>
  <si>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</si>
  <si>
    <r>
      <rPr>
        <sz val="8.5"/>
        <rFont val="Times New Roman"/>
        <family val="1"/>
      </rPr>
      <t>RASHODI POSLOVANJA</t>
    </r>
  </si>
  <si>
    <r>
      <rPr>
        <sz val="8.5"/>
        <rFont val="Times New Roman"/>
        <family val="1"/>
      </rPr>
      <t>RASHODI ZA NABAVU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</si>
  <si>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</si>
  <si>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b/>
        <sz val="8.5"/>
        <rFont val="Times New Roman"/>
        <family val="1"/>
      </rPr>
      <t>RAZLIKA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VIŠAK/MANJAK</t>
    </r>
  </si>
  <si>
    <r>
      <rPr>
        <b/>
        <sz val="8.5"/>
        <rFont val="Times New Roman"/>
        <family val="1"/>
      </rPr>
      <t>B.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FINANCIRANJA</t>
    </r>
  </si>
  <si>
    <r>
      <rPr>
        <sz val="8.5"/>
        <rFont val="Times New Roman"/>
        <family val="1"/>
      </rPr>
      <t>PRIMICI OD FINANCIJSKE IMOVINE I ZADUŽIVANJA</t>
    </r>
  </si>
  <si>
    <r>
      <rPr>
        <sz val="8.5"/>
        <rFont val="Times New Roman"/>
        <family val="1"/>
      </rPr>
      <t>IZDACI ZA FINANCIJSKU IMOVINU I OTPLATE ZAJMOV</t>
    </r>
  </si>
  <si>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</t>
    </r>
  </si>
  <si>
    <r>
      <rPr>
        <b/>
        <sz val="8.5"/>
        <rFont val="Times New Roman"/>
        <family val="1"/>
      </rPr>
      <t>C.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</si>
  <si>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8.5"/>
        <rFont val="Times New Roman"/>
        <family val="1"/>
      </rPr>
      <t>VLASTITI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IZVORI</t>
    </r>
  </si>
  <si>
    <r>
      <rPr>
        <b/>
        <sz val="8.5"/>
        <rFont val="Times New Roman"/>
        <family val="1"/>
      </rPr>
      <t>VIŠAK/MANJAK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+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FINANCIRANJE+RASPOLOŽIVA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</si>
  <si>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13.5"/>
        <rFont val="Times New Roman"/>
        <family val="1"/>
      </rPr>
      <t>OPĆINA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</si>
  <si>
    <r>
      <rPr>
        <b/>
        <sz val="12"/>
        <rFont val="Times New Roman"/>
        <family val="1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DIO</t>
    </r>
  </si>
  <si>
    <r>
      <rPr>
        <b/>
        <sz val="9"/>
        <rFont val="Times New Roman"/>
        <family val="1"/>
      </rPr>
      <t>A.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RAČUN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RASHODA</t>
    </r>
  </si>
  <si>
    <r>
      <rPr>
        <b/>
        <sz val="9"/>
        <rFont val="Times New Roman"/>
        <family val="1"/>
      </rPr>
      <t>6.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POSLOVANJA</t>
    </r>
  </si>
  <si>
    <r>
      <rPr>
        <b/>
        <sz val="5"/>
        <rFont val="Times New Roman"/>
        <family val="1"/>
      </rPr>
      <t>BROJ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KONTA</t>
    </r>
  </si>
  <si>
    <r>
      <rPr>
        <b/>
        <sz val="7.5"/>
        <rFont val="Times New Roman"/>
        <family val="1"/>
      </rPr>
      <t>VRSTA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PRIHODA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/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RASHODA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</si>
  <si>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</si>
  <si>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poreza</t>
    </r>
  </si>
  <si>
    <r>
      <rPr>
        <sz val="8.5"/>
        <rFont val="Times New Roman"/>
        <family val="1"/>
      </rPr>
      <t>Porezi na imovinu</t>
    </r>
  </si>
  <si>
    <r>
      <rPr>
        <sz val="8.5"/>
        <rFont val="Times New Roman"/>
        <family val="1"/>
      </rPr>
      <t>Porezi na robu i usluge</t>
    </r>
  </si>
  <si>
    <r>
      <rPr>
        <b/>
        <sz val="8.5"/>
        <rFont val="Times New Roman"/>
        <family val="1"/>
      </rPr>
      <t>Pomoći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inozemstva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(darovnice)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subjekata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unutar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opće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države</t>
    </r>
  </si>
  <si>
    <r>
      <rPr>
        <sz val="8.5"/>
        <rFont val="Times New Roman"/>
        <family val="1"/>
      </rPr>
      <t>Pomoći od ostalih subj. unutar opće države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</si>
  <si>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</si>
  <si>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financijske imovine</t>
    </r>
  </si>
  <si>
    <r>
      <rPr>
        <sz val="8.5"/>
        <rFont val="Times New Roman"/>
        <family val="1"/>
      </rPr>
      <t>Prihodi od nefinancijske 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</si>
  <si>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administrativnih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pristojbi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posebnim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propisim</t>
    </r>
  </si>
  <si>
    <r>
      <rPr>
        <sz val="8.5"/>
        <rFont val="Times New Roman"/>
        <family val="1"/>
      </rPr>
      <t>Prihodi po posebnim propisima</t>
    </r>
  </si>
  <si>
    <r>
      <rPr>
        <sz val="8.5"/>
        <rFont val="Times New Roman"/>
        <family val="1"/>
      </rPr>
      <t>Komunalni doprinosi i naknade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</si>
  <si>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</si>
  <si>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</si>
  <si>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prodaje materijalne imov. - prirodnih bogatstava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</si>
  <si>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</si>
  <si>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zaposlene</t>
    </r>
  </si>
  <si>
    <r>
      <rPr>
        <sz val="7.5"/>
        <rFont val="Times New Roman"/>
        <family val="1"/>
      </rPr>
      <t>Plaće (Bruto)</t>
    </r>
  </si>
  <si>
    <r>
      <rPr>
        <sz val="8.5"/>
        <rFont val="Times New Roman"/>
        <family val="1"/>
      </rPr>
      <t>Ostali rashodi za zaposlene</t>
    </r>
  </si>
  <si>
    <r>
      <rPr>
        <b/>
        <sz val="8.5"/>
        <rFont val="Times New Roman"/>
        <family val="1"/>
      </rPr>
      <t>Materijalni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</si>
  <si>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Naknade troškova zaposlenima</t>
    </r>
  </si>
  <si>
    <r>
      <rPr>
        <sz val="8.5"/>
        <rFont val="Times New Roman"/>
        <family val="1"/>
      </rPr>
      <t>Rashodi za materijal i energiju</t>
    </r>
  </si>
  <si>
    <r>
      <rPr>
        <sz val="8.5"/>
        <rFont val="Times New Roman"/>
        <family val="1"/>
      </rPr>
      <t>Rashodi za usluge</t>
    </r>
  </si>
  <si>
    <r>
      <rPr>
        <sz val="7.5"/>
        <rFont val="Times New Roman"/>
        <family val="1"/>
      </rPr>
      <t>Naknade troškova osobama izvan radnog odnosa</t>
    </r>
  </si>
  <si>
    <r>
      <rPr>
        <sz val="8.5"/>
        <rFont val="Times New Roman"/>
        <family val="1"/>
      </rPr>
      <t>Ostali nespomenuti rashodi poslovanja</t>
    </r>
  </si>
  <si>
    <r>
      <rPr>
        <b/>
        <sz val="8.5"/>
        <rFont val="Times New Roman"/>
        <family val="1"/>
      </rPr>
      <t>Financijski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</si>
  <si>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Ostali financijski rashodi</t>
    </r>
  </si>
  <si>
    <r>
      <rPr>
        <b/>
        <sz val="8.5"/>
        <rFont val="Times New Roman"/>
        <family val="1"/>
      </rPr>
      <t>Subvencije</t>
    </r>
  </si>
  <si>
    <r>
      <rPr>
        <sz val="8.5"/>
        <rFont val="Times New Roman"/>
        <family val="1"/>
      </rPr>
      <t>Subvencije trg. društv., poljopr. i obrtnicima izvan javnog sektora</t>
    </r>
  </si>
  <si>
    <r>
      <rPr>
        <b/>
        <sz val="7.5"/>
        <rFont val="Times New Roman"/>
        <family val="1"/>
      </rPr>
      <t>Pomoći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dane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inoz.i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unutar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općeg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proračuna</t>
    </r>
  </si>
  <si>
    <r>
      <rPr>
        <sz val="7.5"/>
        <rFont val="Times New Roman"/>
        <family val="1"/>
      </rPr>
      <t>Pomoći unutar općeg proračuna</t>
    </r>
  </si>
  <si>
    <r>
      <rPr>
        <b/>
        <sz val="8.5"/>
        <rFont val="Times New Roman"/>
        <family val="1"/>
      </rPr>
      <t>Naknade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građanima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kućanstvima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temelju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osiguranja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druge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naknade</t>
    </r>
  </si>
  <si>
    <r>
      <rPr>
        <sz val="8.5"/>
        <rFont val="Times New Roman"/>
        <family val="1"/>
      </rPr>
      <t>Ostale naknade građanima i kućanstvima iz proračuna</t>
    </r>
  </si>
  <si>
    <r>
      <rPr>
        <b/>
        <sz val="8.5"/>
        <rFont val="Times New Roman"/>
        <family val="1"/>
      </rPr>
      <t>Ostali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</si>
  <si>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Tekuće donacije</t>
    </r>
  </si>
  <si>
    <r>
      <rPr>
        <sz val="8.5"/>
        <rFont val="Times New Roman"/>
        <family val="1"/>
      </rPr>
      <t>Kapitalne donacije</t>
    </r>
  </si>
  <si>
    <r>
      <rPr>
        <sz val="7.5"/>
        <rFont val="Times New Roman"/>
        <family val="1"/>
      </rPr>
      <t>Kazne, penali i naknade štete</t>
    </r>
  </si>
  <si>
    <r>
      <rPr>
        <sz val="8.5"/>
        <rFont val="Times New Roman"/>
        <family val="1"/>
      </rPr>
      <t>Izvanredni rashodi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</si>
  <si>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</si>
  <si>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dugotrajne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</si>
  <si>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Građevinski objekti</t>
    </r>
  </si>
  <si>
    <r>
      <rPr>
        <sz val="8.5"/>
        <rFont val="Times New Roman"/>
        <family val="1"/>
      </rPr>
      <t>Postrojenja i oprema</t>
    </r>
  </si>
  <si>
    <r>
      <rPr>
        <sz val="8.5"/>
        <rFont val="Times New Roman"/>
        <family val="1"/>
      </rPr>
      <t>Nematerijalna proizvedena imovina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</si>
  <si>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dodatna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ulaganja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nefinancijskoj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imovini</t>
    </r>
  </si>
  <si>
    <r>
      <rPr>
        <sz val="8.5"/>
        <rFont val="Times New Roman"/>
        <family val="1"/>
      </rPr>
      <t>Dodatna ulaganja na građevinskim objektima</t>
    </r>
  </si>
  <si>
    <r>
      <rPr>
        <b/>
        <sz val="11"/>
        <rFont val="Times New Roman"/>
        <family val="1"/>
      </rPr>
      <t>II</t>
    </r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>POSEBNI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DIO</t>
    </r>
  </si>
  <si>
    <r>
      <rPr>
        <b/>
        <sz val="11"/>
        <rFont val="Times New Roman"/>
        <family val="1"/>
      </rPr>
      <t>VRSTA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RASHODA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IZDATKA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</si>
  <si>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2/1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</si>
  <si>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3/2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</si>
  <si>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4/3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</si>
  <si>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5/4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</si>
  <si>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Predstavničko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tijelo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</si>
  <si>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</si>
  <si>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poslovanja</t>
    </r>
  </si>
  <si>
    <r>
      <rPr>
        <b/>
        <sz val="9.5"/>
        <rFont val="Times New Roman"/>
        <family val="1"/>
      </rPr>
      <t>Materijalni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</si>
  <si>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nespomenuti rashodi poslovanja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</si>
  <si>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Vijeće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nacionalnih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manjina</t>
    </r>
  </si>
  <si>
    <r>
      <rPr>
        <b/>
        <sz val="9.5"/>
        <rFont val="Times New Roman"/>
        <family val="1"/>
      </rPr>
      <t>Ostali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</si>
  <si>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Tekuće donacije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</si>
  <si>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funkcije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stranaka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</si>
  <si>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</si>
  <si>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zaposlene</t>
    </r>
  </si>
  <si>
    <r>
      <rPr>
        <sz val="9.5"/>
        <rFont val="Times New Roman"/>
        <family val="1"/>
      </rPr>
      <t>Plaće (Bruto)</t>
    </r>
  </si>
  <si>
    <r>
      <rPr>
        <sz val="9.5"/>
        <rFont val="Times New Roman"/>
        <family val="1"/>
      </rPr>
      <t>Ostali rashodi za zaposlene</t>
    </r>
  </si>
  <si>
    <r>
      <rPr>
        <sz val="9.5"/>
        <rFont val="Times New Roman"/>
        <family val="1"/>
      </rPr>
      <t>Doprinosi na plaće</t>
    </r>
  </si>
  <si>
    <r>
      <rPr>
        <sz val="9.5"/>
        <rFont val="Times New Roman"/>
        <family val="1"/>
      </rPr>
      <t>Naknade troškova zaposlenima</t>
    </r>
  </si>
  <si>
    <r>
      <rPr>
        <sz val="9.5"/>
        <rFont val="Times New Roman"/>
        <family val="1"/>
      </rPr>
      <t>Rashodi za materijal i energiju</t>
    </r>
  </si>
  <si>
    <r>
      <rPr>
        <sz val="9.5"/>
        <rFont val="Times New Roman"/>
        <family val="1"/>
      </rPr>
      <t>Rashodi za usluge</t>
    </r>
  </si>
  <si>
    <r>
      <rPr>
        <sz val="9.5"/>
        <rFont val="Times New Roman"/>
        <family val="1"/>
      </rPr>
      <t>Naknade troš.osobama izvan radnog odnosa</t>
    </r>
  </si>
  <si>
    <r>
      <rPr>
        <b/>
        <sz val="9.5"/>
        <rFont val="Times New Roman"/>
        <family val="1"/>
      </rPr>
      <t>Financijski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</si>
  <si>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financ.rashodi - bank.usl.i platni promet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</si>
  <si>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TEKUĆA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PRIČUVA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</si>
  <si>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Izvanredni rashodi - proračunska pričuva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</si>
  <si>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</si>
  <si>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LOKALNA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AKCIJSKA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GRUPA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(LAG)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</si>
  <si>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RADOVI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</si>
  <si>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UREDSKI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NAMJEŠTAJ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INFORMATIZACIJA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</si>
  <si>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</si>
  <si>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</si>
  <si>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Postrojenja i oprema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</si>
  <si>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SANACIJA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RATOM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RAZRUŠENIH
</t>
    </r>
    <r>
      <rPr>
        <b/>
        <sz val="9.5"/>
        <rFont val="Times New Roman"/>
        <family val="1"/>
      </rPr>
      <t>DOMOVA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</si>
  <si>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dodat.na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nefin.imov</t>
    </r>
  </si>
  <si>
    <r>
      <rPr>
        <sz val="9.5"/>
        <rFont val="Times New Roman"/>
        <family val="1"/>
      </rPr>
      <t>Dodatna ulaganja na građevinskim objektima</t>
    </r>
  </si>
  <si>
    <r>
      <rPr>
        <sz val="9.5"/>
        <rFont val="Times New Roman"/>
        <family val="1"/>
      </rPr>
      <t>Građevinski objekti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</si>
  <si>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</si>
  <si>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POVRŠINA</t>
    </r>
  </si>
  <si>
    <r>
      <rPr>
        <sz val="9.5"/>
        <rFont val="Times New Roman"/>
        <family val="1"/>
      </rPr>
      <t>Nematerijalna proizvedena imovina-projekt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</si>
  <si>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KANALIZACIJE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</si>
  <si>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VODOVODA</t>
    </r>
  </si>
  <si>
    <r>
      <rPr>
        <b/>
        <sz val="9.5"/>
        <rFont val="Times New Roman"/>
        <family val="1"/>
      </rPr>
      <t>Pomoći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inoz.i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unutar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</si>
  <si>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Pomoći unutar općeg proračuna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</si>
  <si>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</si>
  <si>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Rashodi za nabavku proiz.dogot.imovin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</si>
  <si>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POLJSKIH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PUTEVA</t>
    </r>
  </si>
  <si>
    <r>
      <rPr>
        <sz val="9.5"/>
        <rFont val="Times New Roman"/>
        <family val="1"/>
      </rPr>
      <t>Rashodi za usluge - usluge tekućeg i inv.održ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</si>
  <si>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POTICAJNE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MJERE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UNAPREĐENJE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POLJOPR</t>
    </r>
  </si>
  <si>
    <r>
      <rPr>
        <sz val="9.5"/>
        <rFont val="Times New Roman"/>
        <family val="1"/>
      </rPr>
      <t>Subvencije poljoprivrednicim</t>
    </r>
  </si>
  <si>
    <r>
      <rPr>
        <sz val="9.5"/>
        <rFont val="Times New Roman"/>
        <family val="1"/>
      </rPr>
      <t>Kazne, penali i naknade štete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</si>
  <si>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ČIŠĆENJE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MREŽE</t>
    </r>
  </si>
  <si>
    <r>
      <rPr>
        <sz val="9.5"/>
        <rFont val="Times New Roman"/>
        <family val="1"/>
      </rPr>
      <t>Rashodi za usluge – usluge tekućeg i inv. održavanja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</si>
  <si>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</si>
  <si>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DJEČJEG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VRTIĆA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</si>
  <si>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</si>
  <si>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</si>
  <si>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</si>
  <si>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PROGRAMI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</si>
  <si>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A101102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PRIJEVOZA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UČENIKA
</t>
    </r>
    <r>
      <rPr>
        <b/>
        <sz val="9.5"/>
        <rFont val="Times New Roman"/>
        <family val="1"/>
      </rPr>
      <t>SREDNJIH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</si>
  <si>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Nak.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temelju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osig.i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dr.nak.</t>
    </r>
  </si>
  <si>
    <r>
      <rPr>
        <sz val="9.5"/>
        <rFont val="Times New Roman"/>
        <family val="1"/>
      </rPr>
      <t>Ostale naknade građanima i kućanstvima iz proračuna</t>
    </r>
  </si>
  <si>
    <r>
      <rPr>
        <sz val="9.5"/>
        <rFont val="Times New Roman"/>
        <family val="1"/>
      </rPr>
      <t>Ostale naknade građanima i kućan. 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</si>
  <si>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STIPENDIRANJE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STUDENATA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</si>
  <si>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KULTURI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</si>
  <si>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08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Rekreacija,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kultura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religija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</si>
  <si>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PROIZAŠLE
</t>
    </r>
    <r>
      <rPr>
        <b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DOMOVINSKOG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RATA</t>
    </r>
  </si>
  <si>
    <r>
      <rPr>
        <sz val="9.5"/>
        <rFont val="Times New Roman"/>
        <family val="1"/>
      </rPr>
      <t>Kapitalne donacije</t>
    </r>
  </si>
  <si>
    <r>
      <rPr>
        <b/>
        <sz val="9.5"/>
        <rFont val="Times New Roman"/>
        <family val="1"/>
      </rPr>
      <t>Subvencije</t>
    </r>
  </si>
  <si>
    <r>
      <rPr>
        <sz val="9.5"/>
        <rFont val="Times New Roman"/>
        <family val="1"/>
      </rPr>
      <t>Subvencije trg.druš.polj.i obrtnicima izvan javnog sektora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</si>
  <si>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POTREBE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SPORTU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</si>
  <si>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OBJEKTE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</si>
  <si>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</si>
  <si>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</si>
  <si>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OPREMA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</si>
  <si>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</si>
  <si>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VATROGASNOG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</si>
  <si>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</si>
  <si>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sz val="9.5"/>
        <rFont val="Times New Roman"/>
        <family val="1"/>
      </rPr>
      <t>Građevinski objekt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</si>
  <si>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nefinancijske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</si>
  <si>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proizvedene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dugotrajne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</si>
  <si>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sz val="9.5"/>
        <rFont val="Times New Roman"/>
        <family val="1"/>
      </rPr>
      <t>Rashodi za mat. i energ.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</si>
  <si>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POMOĆ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KUĆANSTVIMA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SOCIJALNO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UGROŽENIM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GRAĐANIMA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</si>
  <si>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zaštita</t>
    </r>
  </si>
  <si>
    <r>
      <rPr>
        <sz val="9.5"/>
        <rFont val="Times New Roman"/>
        <family val="1"/>
      </rPr>
      <t>Ostale naknade građanima i kućan.iz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</si>
  <si>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POTPORE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NOVOROĐENO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DIJETE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</si>
  <si>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</si>
  <si>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KRIŽ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</si>
  <si>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K101701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AMBULANTE</t>
    </r>
  </si>
  <si>
    <r>
      <rPr>
        <sz val="9.5"/>
        <rFont val="Times New Roman"/>
        <family val="1"/>
      </rPr>
      <t>Pomoći proračunskim korisnicima drugih proračuna</t>
    </r>
  </si>
  <si>
    <t>Pomoći proračunskim korisnicima drugih proračuna</t>
  </si>
  <si>
    <t>Doprinosi na plaće</t>
  </si>
  <si>
    <t>Administrativne (upravne) pristojbe</t>
  </si>
  <si>
    <t>Tekuće donacije</t>
  </si>
  <si>
    <t>Ostali rashodi</t>
  </si>
  <si>
    <t>Rashodi poslovanja</t>
  </si>
  <si>
    <r>
      <rPr>
        <b/>
        <sz val="10"/>
        <rFont val="Arial"/>
        <family val="2"/>
      </rPr>
      <t>FUNKCIJSKA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KLASIFIKACIJA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05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  <charset val="238"/>
      </rPr>
      <t>Zaštita okoliša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</si>
  <si>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I ADAPTACIJA </t>
    </r>
    <r>
      <rPr>
        <b/>
        <sz val="9.5"/>
        <rFont val="Times New Roman"/>
        <family val="1"/>
      </rPr>
      <t>MRTVAČNICA</t>
    </r>
  </si>
  <si>
    <t>Materijalna imovina-prirodna bogatstva</t>
  </si>
  <si>
    <t>Rashodi za nabavu neproizvedene dugotrajne imovine</t>
  </si>
  <si>
    <t>Kapitalne pomoći</t>
  </si>
  <si>
    <t>Nematerijalna proizvedena imovina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</si>
  <si>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06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Usluge unapređenja stanovanja i zajednice</t>
    </r>
  </si>
  <si>
    <t>KAPITALNI PROJEKT – K101801 : DOKUMENTI PROSTORNOG UREĐENJA</t>
  </si>
  <si>
    <r>
      <t xml:space="preserve">                                                                                                                 </t>
    </r>
    <r>
      <rPr>
        <b/>
        <sz val="9"/>
        <rFont val="Times New Roman"/>
        <family val="1"/>
      </rPr>
      <t>Članak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2.</t>
    </r>
  </si>
  <si>
    <r>
      <t xml:space="preserve">                                                                                                                                             </t>
    </r>
    <r>
      <rPr>
        <b/>
        <sz val="8.5"/>
        <rFont val="Times New Roman"/>
        <family val="1"/>
      </rPr>
      <t>Članak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1.</t>
    </r>
  </si>
  <si>
    <t>Pomoći unutar općeg proračuna</t>
  </si>
  <si>
    <t>Rashodi za nabavu nefinanc.imovine</t>
  </si>
  <si>
    <t>Postrojenje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</si>
  <si>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A</t>
    </r>
    <r>
      <rPr>
        <b/>
        <sz val="9.5"/>
        <rFont val="Times New Roman"/>
        <family val="1"/>
      </rPr>
      <t>101305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INFORMIRANJE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GRAĐANA</t>
    </r>
  </si>
  <si>
    <t>1.</t>
  </si>
  <si>
    <t>2.</t>
  </si>
  <si>
    <t>3.</t>
  </si>
  <si>
    <t>4.</t>
  </si>
  <si>
    <t>5.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</si>
  <si>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POKLON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PAKETIĆI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DIJECU</t>
    </r>
  </si>
  <si>
    <t>AKTIVNOST – A101002 : BORAVAK DJECE U VRTIĆU</t>
  </si>
  <si>
    <t>OPĆINA DRAGALIĆ</t>
  </si>
  <si>
    <t>UKUPNI RASHODI</t>
  </si>
  <si>
    <t xml:space="preserve">Račun </t>
  </si>
  <si>
    <t>Opće javne usluge                      01</t>
  </si>
  <si>
    <t>Obrana                        02</t>
  </si>
  <si>
    <t>Javni red i sigurnost                   03</t>
  </si>
  <si>
    <t>Ekonomski poslovi                             04</t>
  </si>
  <si>
    <t>Zaštita okoliša                            05</t>
  </si>
  <si>
    <t>Usluge unapređenja stanovanja i zajednice                      06</t>
  </si>
  <si>
    <t>Zdravstvo                      07</t>
  </si>
  <si>
    <t>Rekreacija, kultura i religija                      08</t>
  </si>
  <si>
    <t>Obrazovanje                  09</t>
  </si>
  <si>
    <t>Socijalna zaštita                 10</t>
  </si>
  <si>
    <t>UKUPNO</t>
  </si>
  <si>
    <t>Rashodi za zaposlene</t>
  </si>
  <si>
    <t>Plaće</t>
  </si>
  <si>
    <t>Ostali rashodi za zaposlene</t>
  </si>
  <si>
    <t>Materijalni rashodi</t>
  </si>
  <si>
    <t>Naknade troš.zaposlenima</t>
  </si>
  <si>
    <t>Rashodi za materijal i energiju</t>
  </si>
  <si>
    <t xml:space="preserve">Rashodi za usluge </t>
  </si>
  <si>
    <t>Naknade troš.osob.izvan rad.odn.</t>
  </si>
  <si>
    <t>Ostali nespomenuti rashodi rashodi poslovanja</t>
  </si>
  <si>
    <t>Financijski rashodi</t>
  </si>
  <si>
    <t>Ostali financijski rashodi</t>
  </si>
  <si>
    <t>Subvencije</t>
  </si>
  <si>
    <t>Subvencije trg.društ., obrt., mal. I sred.pod.izvan jav.sekt.</t>
  </si>
  <si>
    <t>Pomoći dane u inoz. I unutar općeg proračuna</t>
  </si>
  <si>
    <t>Naknade građanima i kućanstvima na temelju osiguranja i druge nak.</t>
  </si>
  <si>
    <t>Ostale naknade građanima i kućanstvima iz proračuna</t>
  </si>
  <si>
    <t xml:space="preserve">Ostali rashodi </t>
  </si>
  <si>
    <t xml:space="preserve">Tekuće donacije </t>
  </si>
  <si>
    <t xml:space="preserve">Kapitalne donacije </t>
  </si>
  <si>
    <t>Izvanredni rashodi</t>
  </si>
  <si>
    <t>Rashodi za nabavu nefinancijske imovine</t>
  </si>
  <si>
    <t>Rashodi za nabavu neproizvedene imovine</t>
  </si>
  <si>
    <t>Nematerijalna imovina</t>
  </si>
  <si>
    <t>Građevinski objekti</t>
  </si>
  <si>
    <t>Postrojenja i oprema</t>
  </si>
  <si>
    <t xml:space="preserve">Prijevozna sredstva </t>
  </si>
  <si>
    <t>Rashodi za dodatna ulaganja na nefinancijskoj imovini</t>
  </si>
  <si>
    <t>Dodatna ulaganja na građevinskim objektima</t>
  </si>
  <si>
    <t xml:space="preserve">              FUNKCIJASKA  KLASIFIKACIJA                                                                                                                                              EKONOMSKA KLAFIFIKACIJA</t>
  </si>
  <si>
    <t>6. PRIHODI POSLOVANJA</t>
  </si>
  <si>
    <t>Prihodi od prodaje materijalne imov. - kuće i stanovi</t>
  </si>
  <si>
    <t>Materijalna imovina - prirodnqa bogatstva</t>
  </si>
  <si>
    <t>KAPITALNI PROJEKT – K101503 : DOKUMENTI SUSTAVA CIVILNE ZAŠTITE</t>
  </si>
  <si>
    <t>Nematerijalna proizvedena imovina - projekti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</si>
  <si>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JAVNE POVRŠINE (TRG)</t>
    </r>
  </si>
  <si>
    <t>Postorjenje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</si>
  <si>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SUFINANCIRANJE KOMUNALNOG REDARA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</si>
  <si>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ADMINISTR.,TEHNIČKO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STRUČNO OSOBLJE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</si>
  <si>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ZGRADA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RED.KORIŠTENJE</t>
    </r>
  </si>
  <si>
    <r>
      <rPr>
        <b/>
        <u/>
        <sz val="8"/>
        <rFont val="Times New Roman"/>
        <family val="1"/>
        <charset val="238"/>
      </rPr>
      <t>VRSTE IZVORA FINANCIRANJA</t>
    </r>
  </si>
  <si>
    <r>
      <rPr>
        <b/>
        <sz val="12.5"/>
        <rFont val="Times New Roman"/>
        <family val="1"/>
      </rPr>
      <t>OPĆINA</t>
    </r>
    <r>
      <rPr>
        <sz val="12.5"/>
        <rFont val="Times New Roman"/>
        <family val="1"/>
      </rPr>
      <t xml:space="preserve"> </t>
    </r>
    <r>
      <rPr>
        <b/>
        <sz val="12.5"/>
        <rFont val="Times New Roman"/>
        <family val="1"/>
      </rPr>
      <t>DRAGALIĆ; OIB:19465604393</t>
    </r>
  </si>
  <si>
    <t>Rashodi za dodatna ulag.na nefin.imov</t>
  </si>
  <si>
    <t>Dodatna ulaganja na postrojenju i opremi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</si>
  <si>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b/>
        <sz val="9.5"/>
        <rFont val="Times New Roman"/>
        <family val="1"/>
      </rPr>
      <t xml:space="preserve"> - Zdravstvo </t>
    </r>
  </si>
  <si>
    <t>Rashodi za usluge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</si>
  <si>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b/>
        <sz val="9.5"/>
        <rFont val="Times New Roman"/>
        <family val="1"/>
      </rPr>
      <t xml:space="preserve"> - Ekonomski poslovi 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</si>
  <si>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</si>
  <si>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GRADIŠKA-PROGRAM PREDŠKOLSKOG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OBRAZOVANJA-PREDŠKOLA</t>
    </r>
  </si>
  <si>
    <t>Pomoći dane u inoz.i unutar općeg proračuna</t>
  </si>
  <si>
    <r>
      <t>Rashodi za usluge - usluge tekućeg i inv.održ</t>
    </r>
    <r>
      <rPr>
        <sz val="9.5"/>
        <rFont val="Times New Roman"/>
        <family val="1"/>
        <charset val="238"/>
      </rPr>
      <t xml:space="preserve"> - nadzor građenja</t>
    </r>
  </si>
  <si>
    <r>
      <t xml:space="preserve"> </t>
    </r>
    <r>
      <rPr>
        <b/>
        <sz val="8"/>
        <rFont val="Times New Roman"/>
        <family val="1"/>
      </rPr>
      <t>Članak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5.</t>
    </r>
  </si>
  <si>
    <t>BRODSKO POSAVSKA ŽUPANIJA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</si>
  <si>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CIVILNA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ZAŠTITA</t>
    </r>
  </si>
  <si>
    <t>Naknade troškova zaposlenima</t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</si>
  <si>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</si>
  <si>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  <r>
      <rPr>
        <sz val="10"/>
        <color rgb="FF000000"/>
        <rFont val="Times New Roman"/>
        <family val="1"/>
        <charset val="238"/>
      </rPr>
      <t>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</si>
  <si>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  <r>
      <rPr>
        <sz val="10"/>
        <color rgb="FF000000"/>
        <rFont val="Times New Roman"/>
        <family val="1"/>
        <charset val="238"/>
      </rPr>
      <t>ine</t>
    </r>
  </si>
  <si>
    <t>Rashodi za usluge - usluge tekućeg i inv.održ - nadzor građenja</t>
  </si>
  <si>
    <t>AKTIVNOST – A100904 : PODMIRENJE DIJELA TROŠKOVA U VEZI S PROVEDBOM ZAKONA O POLJOPRIVREDNOM ZEMLJIŠTU</t>
  </si>
  <si>
    <t>Kazne, upravne mjere i ostali prihodi</t>
  </si>
  <si>
    <t>Ostali prihodi - kazne</t>
  </si>
  <si>
    <t>2026.g.</t>
  </si>
  <si>
    <t>TEKUĆI PROJEKT – T100701: NABAVKE KOMUNALNE OPREME I UREĐAJA</t>
  </si>
  <si>
    <t>PROJEKCIJA ZA 2027.</t>
  </si>
  <si>
    <t>Glava 00101  OPĆINSKO VIJEĆE</t>
  </si>
  <si>
    <r>
      <rPr>
        <b/>
        <sz val="11"/>
        <rFont val="Times New Roman"/>
        <family val="1"/>
      </rPr>
      <t>Razdjel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001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OPĆINSKO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VIJEĆE</t>
    </r>
  </si>
  <si>
    <r>
      <rPr>
        <b/>
        <sz val="12"/>
        <rFont val="Times New Roman"/>
        <family val="1"/>
        <charset val="238"/>
      </rPr>
      <t>UKUPNO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RASHODI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IZDACI</t>
    </r>
  </si>
  <si>
    <r>
      <rPr>
        <b/>
        <sz val="11"/>
        <rFont val="Times New Roman"/>
        <family val="1"/>
        <charset val="238"/>
      </rPr>
      <t>Razdjel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002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OPĆINSKA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UPRAVA</t>
    </r>
  </si>
  <si>
    <t>Glava 00201  JEDINSTVENI UPRAVNI ODJEL</t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</si>
  <si>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1001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Donošenje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mjera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djelokr.</t>
    </r>
    <r>
      <rPr>
        <sz val="9.5"/>
        <rFont val="Times New Roman"/>
        <family val="1"/>
      </rPr>
      <t>P</t>
    </r>
    <r>
      <rPr>
        <b/>
        <i/>
        <sz val="9.5"/>
        <rFont val="Times New Roman"/>
        <family val="1"/>
      </rPr>
      <t>redst.tijela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 mjesne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samoupr.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</si>
  <si>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političkih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stranaka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</si>
  <si>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Javna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uprava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administracija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</si>
  <si>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</si>
  <si>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  <charset val="238"/>
      </rPr>
      <t>Građenje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objekata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</si>
  <si>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sustava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vodoopskrbe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odvodnje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</si>
  <si>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Zaštita okoliša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</si>
  <si>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1009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poljoprivrede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</si>
  <si>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1010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predškolskog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odgoja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</si>
  <si>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osnovnoškolskog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srednješkolskog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</si>
  <si>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visokog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</si>
  <si>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civilnog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društva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</si>
  <si>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sporta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</si>
  <si>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Organiziranje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provođenje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zaštite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spašavanja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</si>
  <si>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socijalne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skrbi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novčanih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pomoći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</si>
  <si>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1017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Dodatne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usluge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zdravstvu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preventiva</t>
    </r>
  </si>
  <si>
    <r>
      <rPr>
        <b/>
        <i/>
        <sz val="9.5"/>
        <rFont val="Times New Roman"/>
        <family val="1"/>
        <charset val="238"/>
      </rPr>
      <t>PROGRAM</t>
    </r>
    <r>
      <rPr>
        <i/>
        <sz val="9.5"/>
        <rFont val="Times New Roman"/>
        <family val="1"/>
        <charset val="238"/>
      </rPr>
      <t xml:space="preserve">  </t>
    </r>
    <r>
      <rPr>
        <b/>
        <i/>
        <sz val="9.5"/>
        <rFont val="Times New Roman"/>
        <family val="1"/>
        <charset val="238"/>
      </rPr>
      <t>-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1018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:</t>
    </r>
    <r>
      <rPr>
        <i/>
        <sz val="9.5"/>
        <rFont val="Times New Roman"/>
        <family val="1"/>
        <charset val="238"/>
      </rPr>
      <t xml:space="preserve"> Prostorno uređenje</t>
    </r>
  </si>
  <si>
    <t>UNAPREĐENJE STANOVANJA I ZAJEDNICE</t>
  </si>
  <si>
    <t>JAVNE POTREBE I USLUGE U ZDRAVSTVU</t>
  </si>
  <si>
    <t>PROGRAMSKA DJELATNOST SOCIJALNE SKRBI</t>
  </si>
  <si>
    <t>VATROGASTVO I CIVILNA ZAŠTITA</t>
  </si>
  <si>
    <t>PROGRAMSKA DJELATNOST SPORTA</t>
  </si>
  <si>
    <t>PROGRAMSKA DJELATNOST KULTURE</t>
  </si>
  <si>
    <t>KOMUNALNA INFRASTRUKTURA</t>
  </si>
  <si>
    <t>2027.g.</t>
  </si>
  <si>
    <t>PRESJEDNICA OPĆINSKOG VIJEĆA</t>
  </si>
  <si>
    <t xml:space="preserve"> 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</si>
  <si>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NERAZVRSTANIH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</si>
  <si>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  <charset val="238"/>
      </rPr>
      <t>ODRŽAVANJE ČISTOĆE 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</si>
  <si>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  <charset val="238"/>
      </rPr>
      <t>ODRŽAVANJE GRAĐEVINA, UREĐAJA I PREDMETA JAVNE NAMJENE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</si>
  <si>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 ODRŽAVANJE 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RASVJETE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</si>
  <si>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–A100406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GROBLJA</t>
    </r>
  </si>
  <si>
    <t>AKTIVNOST – A100409 : ODRŽAVANJE JAVNE ODVODNJE OBORINSKIH VODA</t>
  </si>
  <si>
    <t>AKTIVNOST – A100408 : SAKUPLJANJE NAPUŠTENIH I IZGUBLJENIH ŽIVOTINJA I NJIHOVO ZBRINJAVANJE</t>
  </si>
  <si>
    <t>AKTIVNOST – A101103 : SUFINANCIRANJE NABAVKE RADNIH MATERIJALA ZA
UČENIKE O.Š.</t>
  </si>
  <si>
    <t>PLAN PRORAČUNA PO FUNKCIJSKOJ i EKONOMSKOJ KLASIFIKACIJI</t>
  </si>
  <si>
    <r>
      <rPr>
        <b/>
        <sz val="13.5"/>
        <rFont val="Times New Roman"/>
        <family val="1"/>
      </rPr>
      <t>PRORAČUN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OPĆINE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2026.</t>
    </r>
    <r>
      <rPr>
        <sz val="13.5"/>
        <rFont val="Times New Roman"/>
        <family val="1"/>
      </rPr>
      <t xml:space="preserve"> i </t>
    </r>
    <r>
      <rPr>
        <b/>
        <sz val="13.5"/>
        <rFont val="Times New Roman"/>
        <family val="1"/>
      </rPr>
      <t>PROJEKCIJU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PRORAČUNA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2027.</t>
    </r>
    <r>
      <rPr>
        <sz val="13.5"/>
        <rFont val="Times New Roman"/>
        <family val="1"/>
      </rPr>
      <t xml:space="preserve"> i </t>
    </r>
    <r>
      <rPr>
        <b/>
        <sz val="13.5"/>
        <rFont val="Times New Roman"/>
        <family val="1"/>
      </rPr>
      <t>2028.</t>
    </r>
  </si>
  <si>
    <t>"Proračun Općine Dragalić za 2026.godinu sastoji se od:</t>
  </si>
  <si>
    <t>U članku 2. prihodi i rashodi te primici i izdaci po ekonomskoj klasifikaciji utvrđuje se u Računu prihoda i rashoda i Računu financiranja za 2026. godinu kako slijedi:</t>
  </si>
  <si>
    <r>
      <rPr>
        <b/>
        <sz val="13.5"/>
        <rFont val="Times New Roman"/>
        <family val="1"/>
      </rPr>
      <t>PRORAČUN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OPĆINE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2026.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 xml:space="preserve"> 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PROJEKCIJA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PRORAČUNA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2027.</t>
    </r>
    <r>
      <rPr>
        <sz val="13.5"/>
        <rFont val="Times New Roman"/>
        <family val="1"/>
      </rPr>
      <t xml:space="preserve"> i </t>
    </r>
    <r>
      <rPr>
        <b/>
        <sz val="13.5"/>
        <rFont val="Times New Roman"/>
        <family val="1"/>
      </rPr>
      <t>2028.</t>
    </r>
  </si>
  <si>
    <r>
      <rPr>
        <b/>
        <sz val="11"/>
        <rFont val="Times New Roman"/>
        <family val="1"/>
      </rPr>
      <t>PRORAČUN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OPĆINE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DRAGALIĆ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ZA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2026.</t>
    </r>
    <r>
      <rPr>
        <sz val="11"/>
        <rFont val="Times New Roman"/>
        <family val="1"/>
      </rPr>
      <t xml:space="preserve"> i </t>
    </r>
    <r>
      <rPr>
        <b/>
        <sz val="11"/>
        <rFont val="Times New Roman"/>
        <family val="1"/>
      </rPr>
      <t>PROJEKCIJA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PRORAČUNA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ZA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2027.</t>
    </r>
    <r>
      <rPr>
        <sz val="11"/>
        <rFont val="Times New Roman"/>
        <family val="1"/>
      </rPr>
      <t xml:space="preserve"> i </t>
    </r>
    <r>
      <rPr>
        <b/>
        <sz val="11"/>
        <rFont val="Times New Roman"/>
        <family val="1"/>
      </rPr>
      <t>2028. GODINU</t>
    </r>
  </si>
  <si>
    <t xml:space="preserve">Izvršenje za  2024.       </t>
  </si>
  <si>
    <t>IZVRŠENJE  2024.</t>
  </si>
  <si>
    <t>PREDŠKOLSKI ODGOJ I OBRAZOVANJE</t>
  </si>
  <si>
    <t>GOSPODARSTVO</t>
  </si>
  <si>
    <t xml:space="preserve">Plan za  2025.      </t>
  </si>
  <si>
    <r>
      <rPr>
        <b/>
        <sz val="7.5"/>
        <color theme="1"/>
        <rFont val="Times New Roman"/>
        <family val="1"/>
        <charset val="238"/>
      </rPr>
      <t>Plan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za</t>
    </r>
    <r>
      <rPr>
        <sz val="7.5"/>
        <color theme="1"/>
        <rFont val="Times New Roman"/>
        <family val="1"/>
        <charset val="238"/>
      </rPr>
      <t xml:space="preserve">  </t>
    </r>
    <r>
      <rPr>
        <b/>
        <sz val="7.5"/>
        <color theme="1"/>
        <rFont val="Times New Roman"/>
        <family val="1"/>
        <charset val="238"/>
      </rPr>
      <t>2025.</t>
    </r>
  </si>
  <si>
    <t>PLAN ZA 2025.</t>
  </si>
  <si>
    <t xml:space="preserve">Plan za 2026. </t>
  </si>
  <si>
    <r>
      <rPr>
        <b/>
        <sz val="10"/>
        <color theme="1"/>
        <rFont val="Times New Roman"/>
        <family val="1"/>
        <charset val="238"/>
      </rPr>
      <t>Plan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2026.</t>
    </r>
  </si>
  <si>
    <t>PROJEKCIJA ZA 2028.</t>
  </si>
  <si>
    <r>
      <rPr>
        <b/>
        <sz val="7.5"/>
        <color theme="1"/>
        <rFont val="Times New Roman"/>
        <family val="1"/>
        <charset val="238"/>
      </rPr>
      <t>Izvršenje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2024.</t>
    </r>
    <r>
      <rPr>
        <sz val="7.5"/>
        <color theme="1"/>
        <rFont val="Times New Roman"/>
        <family val="1"/>
        <charset val="238"/>
      </rPr>
      <t xml:space="preserve">     </t>
    </r>
  </si>
  <si>
    <r>
      <t>Izvor</t>
    </r>
    <r>
      <rPr>
        <b/>
        <sz val="9.5"/>
        <rFont val="Times New Roman"/>
        <family val="1"/>
        <charset val="1"/>
      </rPr>
      <t xml:space="preserve"> 91 Prijenos sredstava iz prethodnih godina</t>
    </r>
  </si>
  <si>
    <t xml:space="preserve">Izvor 313 Prihod od prodaje nefinancijske imovine 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</si>
  <si>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</si>
  <si>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t>Izvor 311 VLASTITI PRIHODI -iznajmljivanje opreme služnost..</t>
  </si>
  <si>
    <r>
      <rPr>
        <b/>
        <sz val="9.5"/>
        <rFont val="Times New Roman"/>
        <family val="1"/>
        <charset val="238"/>
      </rPr>
      <t>Izvor</t>
    </r>
    <r>
      <rPr>
        <sz val="9.5"/>
        <rFont val="Times New Roman"/>
        <family val="1"/>
        <charset val="238"/>
      </rPr>
      <t xml:space="preserve"> </t>
    </r>
    <r>
      <rPr>
        <b/>
        <sz val="9.5"/>
        <rFont val="Times New Roman"/>
        <family val="1"/>
        <charset val="238"/>
      </rPr>
      <t>11</t>
    </r>
    <r>
      <rPr>
        <sz val="9.5"/>
        <rFont val="Times New Roman"/>
        <family val="1"/>
        <charset val="238"/>
      </rPr>
      <t xml:space="preserve"> </t>
    </r>
    <r>
      <rPr>
        <b/>
        <sz val="9.5"/>
        <rFont val="Times New Roman"/>
        <family val="1"/>
        <charset val="238"/>
      </rPr>
      <t>OPĆI</t>
    </r>
    <r>
      <rPr>
        <sz val="9.5"/>
        <rFont val="Times New Roman"/>
        <family val="1"/>
        <charset val="238"/>
      </rPr>
      <t xml:space="preserve"> </t>
    </r>
    <r>
      <rPr>
        <b/>
        <sz val="9.5"/>
        <rFont val="Times New Roman"/>
        <family val="1"/>
        <charset val="238"/>
      </rPr>
      <t>PRIHODI</t>
    </r>
    <r>
      <rPr>
        <sz val="9.5"/>
        <rFont val="Times New Roman"/>
        <family val="1"/>
        <charset val="238"/>
      </rPr>
      <t xml:space="preserve"> </t>
    </r>
    <r>
      <rPr>
        <b/>
        <sz val="9.5"/>
        <rFont val="Times New Roman"/>
        <family val="1"/>
        <charset val="238"/>
      </rPr>
      <t>I</t>
    </r>
    <r>
      <rPr>
        <sz val="9.5"/>
        <rFont val="Times New Roman"/>
        <family val="1"/>
        <charset val="238"/>
      </rPr>
      <t xml:space="preserve"> </t>
    </r>
    <r>
      <rPr>
        <b/>
        <sz val="9.5"/>
        <rFont val="Times New Roman"/>
        <family val="1"/>
        <charset val="238"/>
      </rPr>
      <t>PRIMICI</t>
    </r>
  </si>
  <si>
    <t>Izvor 91 Prijenos sredstava iz prethodnih godina</t>
  </si>
  <si>
    <t>Izvor 11 OPĆI PRIHODI I PRIMICI</t>
  </si>
  <si>
    <t xml:space="preserve">Izvor 313. Prihod od prodaje nefinancijske imovine </t>
  </si>
  <si>
    <t>Izvor 50112 TEKUĆE POMOĆI HZZ</t>
  </si>
  <si>
    <t>Izvor 50111 Državni proračun - Fiskalno izravnanje</t>
  </si>
  <si>
    <r>
      <rPr>
        <b/>
        <sz val="9.5"/>
        <rFont val="Times New Roman"/>
        <family val="1"/>
        <charset val="238"/>
      </rPr>
      <t>Izvor</t>
    </r>
    <r>
      <rPr>
        <sz val="9.5"/>
        <rFont val="Times New Roman"/>
        <family val="1"/>
        <charset val="238"/>
      </rPr>
      <t xml:space="preserve"> </t>
    </r>
    <r>
      <rPr>
        <b/>
        <sz val="9.5"/>
        <rFont val="Times New Roman"/>
        <family val="1"/>
        <charset val="238"/>
      </rPr>
      <t>50113</t>
    </r>
    <r>
      <rPr>
        <sz val="9.5"/>
        <rFont val="Times New Roman"/>
        <family val="1"/>
        <charset val="238"/>
      </rPr>
      <t xml:space="preserve">  </t>
    </r>
    <r>
      <rPr>
        <b/>
        <sz val="9.5"/>
        <rFont val="Times New Roman"/>
        <family val="1"/>
        <charset val="238"/>
      </rPr>
      <t>DRŽAVNI</t>
    </r>
    <r>
      <rPr>
        <sz val="9.5"/>
        <rFont val="Times New Roman"/>
        <family val="1"/>
        <charset val="238"/>
      </rPr>
      <t xml:space="preserve"> </t>
    </r>
    <r>
      <rPr>
        <b/>
        <sz val="9.5"/>
        <rFont val="Times New Roman"/>
        <family val="1"/>
        <charset val="238"/>
      </rPr>
      <t>PRORAČUN - kapitalne pomoći</t>
    </r>
  </si>
  <si>
    <t>Izvor 401 PRIHODI ZA POSEBNE NAMJENE - Komunalna naknada</t>
  </si>
  <si>
    <t>Izvor 432 OSTALI PRIHODI POSEBNE NAMJENE - Vodni doprinos (8%)</t>
  </si>
  <si>
    <t>Izvor 431 OSTALI PRIHODI ZA POSEBNE NAMJENE - Šumski doprinos</t>
  </si>
  <si>
    <t>Izvor 433 OSTALI PRIHODI ZA POSEBNE NAMJENE - Prihodi od legalizacije</t>
  </si>
  <si>
    <t>Izvor 402 PRIHODI ZA POSEBNE NAMJENE - Komunalni doprinos</t>
  </si>
  <si>
    <t>Izvor 314 Ostali vlastiti prihodi - Administrativne pristojbe</t>
  </si>
  <si>
    <t>Izvor 315 Ostali vlastiti prihodi - kazne</t>
  </si>
  <si>
    <t>Izvor 521 OSTALE POMOĆI - Pomoći iz gradskih proračuna</t>
  </si>
  <si>
    <t>Izvor 522 OSTALE POMOĆI - Pomoći iz općinskih proračuna</t>
  </si>
  <si>
    <t>Izvor 434 OSTALI PRIHODI ZA POSEBNE NAMJENE - Zakup poljoprivred. zemljišta</t>
  </si>
  <si>
    <t>Izvor 436 OSTALI PRIHODI ZA POSEBNE NAMJENE - Prijenos sredst.iz preth.god.</t>
  </si>
  <si>
    <t>Izvor 50114 Državni proračun -  SDUDM</t>
  </si>
  <si>
    <t>Izvor 523 OSTALE POMOĆI - Pomoći iz županijskog proračuna</t>
  </si>
  <si>
    <t>2028.g.</t>
  </si>
  <si>
    <t xml:space="preserve">        IMOVINE I NAKNADE S OSNOVE OSIGURANJA</t>
  </si>
  <si>
    <t>Izvor 9     VLASTITA SREDSTVA</t>
  </si>
  <si>
    <t xml:space="preserve">Izvor 8     NAMJENSKI PRIMICI (Povrat depozita, zaduživanje..) </t>
  </si>
  <si>
    <t>Izvor 6     DONACIJE</t>
  </si>
  <si>
    <t>Izvor 7     PRIHODI OD PRODAJE ILI ZAMJENE NEFINANCIJSKE</t>
  </si>
  <si>
    <t>Izvor 435 OSTALI PRIHODI ZA POSEBNE NAMJENE - Koncesija  poljopr. zemljišta</t>
  </si>
  <si>
    <t>Izvor 50114 DRŽAVNI PRORAČUN -SDUDM</t>
  </si>
  <si>
    <t>Izvor 50113 DRŽAVNI PRORAČUN -Kapitalne pomoći</t>
  </si>
  <si>
    <t>Izvor 437 OSTALI PRIHODI ZA POSEBNE NAMJENE - Naknada od prenamje.polj.ze</t>
  </si>
  <si>
    <t>Izvor 43 OSTALI PRIHODI ZA POSEBNE NAMJENE</t>
  </si>
  <si>
    <t>Izvor 40 PRIHODI ZA POSEBNE NAMJENE</t>
  </si>
  <si>
    <t>Izvor 31 VLASTITI PRIHODI</t>
  </si>
  <si>
    <t>Izvor 50 POMOĆI IZ DRŽAVNOG PRORAČUNA</t>
  </si>
  <si>
    <t>RAZRED   3   VLASTITI PRIHODI</t>
  </si>
  <si>
    <t>RAZRED   4   PRIHODI ZA POSEBNE NAMJENE</t>
  </si>
  <si>
    <t>Izvor  401 PRIHODI ZA POSEBNE NAMJENE  - Komunalna naknada</t>
  </si>
  <si>
    <t>Izvor  402 PRIHODI ZA POSEBNE NAMJENE - Komunalni doprinos</t>
  </si>
  <si>
    <t>Izvor  432 OSTALI PRIHODI ZA P.N. - Vodni doprinos</t>
  </si>
  <si>
    <t>Izvor  433 OSTALI PRIHODI ZA P.N. - Prihod od legalizacije</t>
  </si>
  <si>
    <t>Izvor  434 OSTALI PRIHODI ZA P.N. - Zakup poljoprivrednog zemljišta</t>
  </si>
  <si>
    <t>Izvor  435 OSTALI PRIHODI ZA P.N. - Prihod od koncesije poljop.zemljišta</t>
  </si>
  <si>
    <t>Izvor  436 OSTALI PRIHODI ZA P.N. - Zakup polj.zem.prijenos iz preth.god.</t>
  </si>
  <si>
    <t>Izvor  437 OSTALI PRIHODI ZA P.N. - Naknada od prenamj.poljopr.zemljiš</t>
  </si>
  <si>
    <t>RAZRED   5   POMOĆI</t>
  </si>
  <si>
    <t>RAZRED   1   OPĆI PRIHODI I PRIMICI</t>
  </si>
  <si>
    <t xml:space="preserve">         Izvor 11  OPĆI PRIHODI I PRIMICI</t>
  </si>
  <si>
    <t>Izvor  311 Iznajmljivanje opreme, služnost…</t>
  </si>
  <si>
    <t xml:space="preserve">Izvor  313 Prihodi od prodaje nefinacnijske imovine </t>
  </si>
  <si>
    <t>Izvor  314 Administrativne pristojbe</t>
  </si>
  <si>
    <t>Izvor  315 Ostali prihodi - kazne</t>
  </si>
  <si>
    <t>Izvor 50112 RŽAVNI PRORAČUN - Proračunski korisnik HZZ</t>
  </si>
  <si>
    <t>Izvor 52 OSTALE POMOĆI</t>
  </si>
  <si>
    <t>U K U P N O</t>
  </si>
  <si>
    <t>3. RASHODI POSLOVANJA</t>
  </si>
  <si>
    <t>4. RASHODI ZA NABAVU NEFINANCIJSKE IMOVINE</t>
  </si>
  <si>
    <t>7. PRIHODI OD PRODAJE NEFINANCIJSKE IMOVINE</t>
  </si>
  <si>
    <t>Porez na dohodak</t>
  </si>
  <si>
    <r>
      <rPr>
        <sz val="9.5"/>
        <rFont val="Times New Roman"/>
        <family val="1"/>
      </rPr>
      <t>Tekuće donacije</t>
    </r>
    <r>
      <rPr>
        <sz val="9.5"/>
        <rFont val="Times New Roman"/>
        <family val="1"/>
        <charset val="238"/>
      </rPr>
      <t xml:space="preserve">  - HGSS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</si>
  <si>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U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DRAGALIĆ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</si>
  <si>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U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GORICE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</si>
  <si>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U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MAŠIĆ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</si>
  <si>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K100306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DRUŠTVENOG DOMA POLJANE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</si>
  <si>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K100307:KAPITALNA POMOĆ DRŽAVNOM ARHIVU SB</t>
    </r>
  </si>
  <si>
    <t>Izvor  431 OSTALI PRIHODI ZA POSEBNE NAMJENE - Šumski doprinos</t>
  </si>
  <si>
    <t>Rashodi za ulaganja u nefinancijsku imovinu</t>
  </si>
  <si>
    <r>
      <rPr>
        <b/>
        <sz val="9.5"/>
        <rFont val="Times New Roman"/>
        <family val="1"/>
        <charset val="238"/>
      </rPr>
      <t>Izvor</t>
    </r>
    <r>
      <rPr>
        <sz val="9.5"/>
        <rFont val="Times New Roman"/>
        <family val="1"/>
        <charset val="238"/>
      </rPr>
      <t xml:space="preserve"> </t>
    </r>
    <r>
      <rPr>
        <b/>
        <sz val="9.5"/>
        <rFont val="Times New Roman"/>
        <family val="1"/>
        <charset val="238"/>
      </rPr>
      <t>501131</t>
    </r>
    <r>
      <rPr>
        <sz val="9.5"/>
        <rFont val="Times New Roman"/>
        <family val="1"/>
        <charset val="238"/>
      </rPr>
      <t xml:space="preserve">  </t>
    </r>
    <r>
      <rPr>
        <b/>
        <sz val="9.5"/>
        <rFont val="Times New Roman"/>
        <family val="1"/>
        <charset val="238"/>
      </rPr>
      <t>DRŽAVNI</t>
    </r>
    <r>
      <rPr>
        <sz val="9.5"/>
        <rFont val="Times New Roman"/>
        <family val="1"/>
        <charset val="238"/>
      </rPr>
      <t xml:space="preserve"> </t>
    </r>
    <r>
      <rPr>
        <b/>
        <sz val="9.5"/>
        <rFont val="Times New Roman"/>
        <family val="1"/>
        <charset val="238"/>
      </rPr>
      <t>PRORAČUN - kapitalne pomoći - prijenos opremanje 2025</t>
    </r>
  </si>
  <si>
    <t>Ovaj Proračun stupa na snagu danom objavljivanja u "Službenom glasniku", a primjenjivat će se za 2026. godinu.</t>
  </si>
  <si>
    <t>AKTIVNOST - A100407: PROVOĐENJE MJERA DEZINFEKCIJE, DEZINSKECIJE I DERATIZACIJE</t>
  </si>
  <si>
    <t>Izvor 501131 DRŽAVNI PRORAČUN - Donos iz 2025.-opremanje ambulante</t>
  </si>
  <si>
    <t>Kazne, penali i naknade šteta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</si>
  <si>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VJERSKE ZAJEDNICE -ADAPTACIJE I UREĐENJA VJERSKIH OBJEKATA I TEKUĆE POMOĆI</t>
    </r>
  </si>
  <si>
    <r>
      <t>Pomoći iz proračuna</t>
    </r>
    <r>
      <rPr>
        <sz val="8.5"/>
        <rFont val="Times New Roman"/>
        <family val="1"/>
        <charset val="238"/>
      </rPr>
      <t xml:space="preserve"> - Kaptalne, Fiskal.izravnanje i Funkcionalno spajanje</t>
    </r>
  </si>
  <si>
    <t>Pomoći izravnanja za decentralizirane funkcije</t>
  </si>
  <si>
    <t>Pomoći iz Državnog proračuna - Fiskal.izravnanje i Funkcionalno soajanje</t>
  </si>
  <si>
    <t>Pomoći iz Državnog proračuna - Kapitalne pomoći</t>
  </si>
  <si>
    <t>Kapitalna pomoć za izgradnju dječjeg igrališta u naselju Mašić</t>
  </si>
  <si>
    <t>Kapitalna pomoć za izgradnju javne rasvjete  - u svim naseljima</t>
  </si>
  <si>
    <t>Kapitalna pomoć za izgradnju društvenog doma u naselju Poljane</t>
  </si>
  <si>
    <t>Izvor  316 Prihodi od financijske imovine - kamate</t>
  </si>
  <si>
    <t>Izvor 316 Prihodi od financijske imovine - kamate</t>
  </si>
  <si>
    <t>Prihod od zakupa i iznajmljivanja imovine</t>
  </si>
  <si>
    <t>Prihod od zakupa državnog poljoprivrednog zemljišta</t>
  </si>
  <si>
    <t>Prihod od iznajljivanja postrojenja i opreme</t>
  </si>
  <si>
    <t>Ostalli prihodi od zakupa i iznajmljivanja imovine - domovi, mrtvačnice...</t>
  </si>
  <si>
    <t>Ostali prihodi od nefinancijske imovine - prihod od prenamjene polj.zemljišta</t>
  </si>
  <si>
    <t>Ostali prihodi od nefinancijske imovine - prihod od legalizacije</t>
  </si>
  <si>
    <t>Tekuće donacije vjerskim zajednicama - sukladno usvojenom programu</t>
  </si>
  <si>
    <r>
      <rPr>
        <b/>
        <sz val="7.5"/>
        <rFont val="Times New Roman"/>
        <family val="1"/>
        <charset val="238"/>
      </rPr>
      <t>Projekcija</t>
    </r>
    <r>
      <rPr>
        <sz val="7.5"/>
        <rFont val="Times New Roman"/>
        <family val="1"/>
        <charset val="238"/>
      </rPr>
      <t xml:space="preserve"> </t>
    </r>
    <r>
      <rPr>
        <b/>
        <sz val="7.5"/>
        <rFont val="Times New Roman"/>
        <family val="1"/>
        <charset val="238"/>
      </rPr>
      <t>za</t>
    </r>
    <r>
      <rPr>
        <sz val="7.5"/>
        <rFont val="Times New Roman"/>
        <family val="1"/>
        <charset val="238"/>
      </rPr>
      <t xml:space="preserve"> </t>
    </r>
    <r>
      <rPr>
        <b/>
        <sz val="7.5"/>
        <rFont val="Times New Roman"/>
        <family val="1"/>
        <charset val="238"/>
      </rPr>
      <t>2027.</t>
    </r>
  </si>
  <si>
    <r>
      <rPr>
        <b/>
        <sz val="7.5"/>
        <rFont val="Times New Roman"/>
        <family val="1"/>
        <charset val="238"/>
      </rPr>
      <t>Projekcija</t>
    </r>
    <r>
      <rPr>
        <sz val="7.5"/>
        <rFont val="Times New Roman"/>
        <family val="1"/>
        <charset val="238"/>
      </rPr>
      <t xml:space="preserve"> </t>
    </r>
    <r>
      <rPr>
        <b/>
        <sz val="7.5"/>
        <rFont val="Times New Roman"/>
        <family val="1"/>
        <charset val="238"/>
      </rPr>
      <t>za</t>
    </r>
    <r>
      <rPr>
        <sz val="7.5"/>
        <rFont val="Times New Roman"/>
        <family val="1"/>
        <charset val="238"/>
      </rPr>
      <t xml:space="preserve"> </t>
    </r>
    <r>
      <rPr>
        <b/>
        <sz val="7.5"/>
        <rFont val="Times New Roman"/>
        <family val="1"/>
        <charset val="238"/>
      </rPr>
      <t>2028.</t>
    </r>
  </si>
  <si>
    <r>
      <rPr>
        <b/>
        <sz val="7.5"/>
        <rFont val="Times New Roman"/>
        <family val="1"/>
        <charset val="238"/>
      </rPr>
      <t>PLAN</t>
    </r>
    <r>
      <rPr>
        <sz val="7.5"/>
        <rFont val="Times New Roman"/>
        <family val="1"/>
        <charset val="238"/>
      </rPr>
      <t xml:space="preserve"> </t>
    </r>
    <r>
      <rPr>
        <b/>
        <sz val="7.5"/>
        <rFont val="Times New Roman"/>
        <family val="1"/>
        <charset val="238"/>
      </rPr>
      <t>ZA</t>
    </r>
    <r>
      <rPr>
        <sz val="7.5"/>
        <rFont val="Times New Roman"/>
        <family val="1"/>
        <charset val="238"/>
      </rPr>
      <t xml:space="preserve"> </t>
    </r>
    <r>
      <rPr>
        <b/>
        <sz val="7.5"/>
        <rFont val="Times New Roman"/>
        <family val="1"/>
        <charset val="238"/>
      </rPr>
      <t>2026.</t>
    </r>
  </si>
  <si>
    <r>
      <rPr>
        <b/>
        <sz val="7"/>
        <rFont val="Times New Roman"/>
        <family val="1"/>
        <charset val="238"/>
      </rPr>
      <t>Projekcija</t>
    </r>
    <r>
      <rPr>
        <sz val="7"/>
        <rFont val="Times New Roman"/>
        <family val="1"/>
        <charset val="238"/>
      </rPr>
      <t xml:space="preserve"> </t>
    </r>
    <r>
      <rPr>
        <b/>
        <sz val="7"/>
        <rFont val="Times New Roman"/>
        <family val="1"/>
        <charset val="238"/>
      </rPr>
      <t>za</t>
    </r>
    <r>
      <rPr>
        <sz val="7"/>
        <rFont val="Times New Roman"/>
        <family val="1"/>
        <charset val="238"/>
      </rPr>
      <t xml:space="preserve">  </t>
    </r>
    <r>
      <rPr>
        <b/>
        <sz val="7"/>
        <rFont val="Times New Roman"/>
        <family val="1"/>
        <charset val="238"/>
      </rPr>
      <t>2026</t>
    </r>
    <r>
      <rPr>
        <sz val="7"/>
        <rFont val="Times New Roman"/>
        <family val="1"/>
        <charset val="238"/>
      </rPr>
      <t>.</t>
    </r>
  </si>
  <si>
    <r>
      <rPr>
        <b/>
        <sz val="7"/>
        <rFont val="Times New Roman"/>
        <family val="1"/>
        <charset val="238"/>
      </rPr>
      <t>Projekcija</t>
    </r>
    <r>
      <rPr>
        <sz val="7"/>
        <rFont val="Times New Roman"/>
        <family val="1"/>
        <charset val="238"/>
      </rPr>
      <t xml:space="preserve"> </t>
    </r>
    <r>
      <rPr>
        <b/>
        <sz val="7"/>
        <rFont val="Times New Roman"/>
        <family val="1"/>
        <charset val="238"/>
      </rPr>
      <t>za</t>
    </r>
    <r>
      <rPr>
        <sz val="7"/>
        <rFont val="Times New Roman"/>
        <family val="1"/>
        <charset val="238"/>
      </rPr>
      <t xml:space="preserve">  </t>
    </r>
    <r>
      <rPr>
        <b/>
        <sz val="7"/>
        <rFont val="Times New Roman"/>
        <family val="1"/>
        <charset val="238"/>
      </rPr>
      <t>2027.</t>
    </r>
  </si>
  <si>
    <t>PRORAČUN OPĆINE DRAGALIĆ ZA 2026.GODINU</t>
  </si>
  <si>
    <r>
      <t xml:space="preserve">Rashodi i izdaci u Proračunu, u iznosu </t>
    </r>
    <r>
      <rPr>
        <b/>
        <sz val="11"/>
        <rFont val="Times New Roman"/>
        <family val="1"/>
        <charset val="238"/>
      </rPr>
      <t xml:space="preserve">1.822.490,00 € </t>
    </r>
    <r>
      <rPr>
        <sz val="11"/>
        <rFont val="Times New Roman"/>
        <family val="1"/>
        <charset val="238"/>
      </rPr>
      <t xml:space="preserve"> raspoređuju se po organizacijskoj, ekonomskoj i programskoj klasifikaciji u Posebnom dijelu Proračuna kako slijedi:</t>
    </r>
  </si>
  <si>
    <t>Prihodi od koncesije državnog poljoprivrednog zemljišta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</si>
  <si>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A</t>
    </r>
    <r>
      <rPr>
        <b/>
        <sz val="9.5"/>
        <rFont val="Times New Roman"/>
        <family val="1"/>
      </rPr>
      <t>101304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TEKUĆE POMOĆI VJERSKIM ZAJEDNICAMA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</si>
  <si>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SUFINANCIRANJE BORAVKA DJECE U VRTIĆU</t>
    </r>
  </si>
  <si>
    <t>Izvor 50111 DRŽAVNI PRORAČUN - Fiskalno izravnanje</t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</si>
  <si>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Zdravstvo</t>
    </r>
  </si>
  <si>
    <t>URBROJ: 2178-27-03-25-2</t>
  </si>
  <si>
    <t>Dragalić, 17.12.2025.</t>
  </si>
  <si>
    <t>KLASA: 400-01/25-01/05</t>
  </si>
  <si>
    <t>OPĆINSKO VIJEĆE</t>
  </si>
  <si>
    <t>REPUBLIKA  HRVATSKA</t>
  </si>
  <si>
    <t>Na temelju članka 42. stavak 1. Zakona o proračunu ("Narodne novine", broj 144/21) i članka 34. stavak 1., podstavak 4. Statuta Općine Dragalić ("Službeni glasnik" broj 3/18,  4/21 i 3/24) OPĆINSKO VIJEĆE OPĆINE DRAGALIĆ na  4. sjednici održanoj  17.12.2025. godine donijelo je</t>
  </si>
  <si>
    <t xml:space="preserve">  Raspodjela prihoda i stavljanje sredstava na raspolaganje vršit će se u pravilu ravnomjerno tijekom godine na sve korisnike sredstava i to prema dinamici ostvarivanja prihoda odnosno prema rokovima doospijeća plaćanja obveza za koje su sredstva osigurana u Proračunu.</t>
  </si>
  <si>
    <t>Vesna Peterlik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</si>
</sst>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121" x14ac:knownFonts="1">
    <font>
      <sz val="10"/>
      <color rgb="FF000000"/>
      <name val="Times New Roman"/>
      <charset val="204"/>
    </font>
    <font>
      <b/>
      <sz val="8.5"/>
      <color rgb="FF000000"/>
      <name val="Times New Roman"/>
      <family val="2"/>
    </font>
    <font>
      <sz val="8.5"/>
      <color rgb="FF000000"/>
      <name val="Times New Roman"/>
      <family val="2"/>
    </font>
    <font>
      <sz val="8.5"/>
      <name val="Times New Roman"/>
      <family val="1"/>
      <charset val="238"/>
    </font>
    <font>
      <b/>
      <sz val="7.5"/>
      <color rgb="FF000000"/>
      <name val="Times New Roman"/>
      <family val="2"/>
    </font>
    <font>
      <sz val="7.5"/>
      <color rgb="FF000000"/>
      <name val="Times New Roman"/>
      <family val="2"/>
    </font>
    <font>
      <sz val="7.5"/>
      <name val="Times New Roman"/>
      <family val="1"/>
      <charset val="238"/>
    </font>
    <font>
      <b/>
      <sz val="8.5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rgb="FF000000"/>
      <name val="Times New Roman"/>
      <family val="2"/>
    </font>
    <font>
      <b/>
      <sz val="9.5"/>
      <color rgb="FF000000"/>
      <name val="Times New Roman"/>
      <family val="2"/>
    </font>
    <font>
      <sz val="9.5"/>
      <name val="Times New Roman"/>
      <family val="1"/>
      <charset val="238"/>
    </font>
    <font>
      <sz val="9.5"/>
      <color rgb="FF000000"/>
      <name val="Times New Roman"/>
      <family val="2"/>
    </font>
    <font>
      <b/>
      <sz val="9.5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12.5"/>
      <name val="Times New Roman"/>
      <family val="1"/>
    </font>
    <font>
      <sz val="12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4.5"/>
      <name val="Times New Roman"/>
      <family val="1"/>
    </font>
    <font>
      <sz val="4.5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b/>
      <i/>
      <sz val="9.5"/>
      <name val="Times New Roman"/>
      <family val="1"/>
    </font>
    <font>
      <b/>
      <sz val="9.5"/>
      <name val="Arial"/>
      <family val="2"/>
    </font>
    <font>
      <b/>
      <sz val="8"/>
      <name val="Times New Roman"/>
      <family val="1"/>
    </font>
    <font>
      <sz val="7.5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8.5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2"/>
    </font>
    <font>
      <i/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.5"/>
      <name val="Times New Roman"/>
      <family val="2"/>
      <charset val="238"/>
    </font>
    <font>
      <sz val="9.5"/>
      <name val="Times New Roman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2"/>
    </font>
    <font>
      <sz val="9.5"/>
      <name val="Times New Roman"/>
      <family val="2"/>
      <charset val="204"/>
    </font>
    <font>
      <b/>
      <sz val="9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sz val="9.5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0"/>
      <color indexed="8"/>
      <name val="Times New Roman"/>
      <family val="1"/>
      <charset val="204"/>
    </font>
    <font>
      <b/>
      <sz val="9.5"/>
      <name val="Times New Roman"/>
      <family val="2"/>
      <charset val="204"/>
    </font>
    <font>
      <b/>
      <sz val="9.5"/>
      <name val="Arial"/>
      <family val="2"/>
      <charset val="1"/>
    </font>
    <font>
      <b/>
      <sz val="9.5"/>
      <name val="Times New Roman"/>
      <family val="1"/>
      <charset val="1"/>
    </font>
    <font>
      <b/>
      <sz val="11"/>
      <color rgb="FF000000"/>
      <name val="Times New Roman"/>
      <family val="2"/>
    </font>
    <font>
      <sz val="10"/>
      <color rgb="FF000000"/>
      <name val="Times New Roman"/>
      <family val="2"/>
    </font>
    <font>
      <b/>
      <sz val="7"/>
      <name val="Times New Roman"/>
      <family val="1"/>
      <charset val="238"/>
    </font>
    <font>
      <b/>
      <sz val="6.5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b/>
      <sz val="9"/>
      <color rgb="FF000000"/>
      <name val="Times New Roman"/>
      <family val="2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9"/>
      <color rgb="FF000000"/>
      <name val="Times New Roman"/>
      <family val="2"/>
    </font>
    <font>
      <sz val="11"/>
      <color rgb="FFED0000"/>
      <name val="Times New Roman"/>
      <family val="1"/>
      <charset val="238"/>
    </font>
    <font>
      <sz val="10"/>
      <color rgb="FFED0000"/>
      <name val="Times New Roman"/>
      <family val="1"/>
      <charset val="238"/>
    </font>
    <font>
      <b/>
      <sz val="10"/>
      <color rgb="FFED0000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6.5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3000000000000007"/>
      <name val="Times New Roman"/>
      <family val="1"/>
      <charset val="238"/>
    </font>
    <font>
      <b/>
      <sz val="7.5"/>
      <name val="Times New Roman"/>
      <family val="1"/>
      <charset val="238"/>
    </font>
    <font>
      <sz val="7"/>
      <name val="Times New Roman"/>
      <family val="1"/>
      <charset val="238"/>
    </font>
    <font>
      <sz val="8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9999FF"/>
      </patternFill>
    </fill>
    <fill>
      <patternFill patternType="solid">
        <fgColor rgb="FF00FFFF"/>
      </patternFill>
    </fill>
    <fill>
      <patternFill patternType="solid">
        <f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5"/>
      </patternFill>
    </fill>
    <fill>
      <patternFill patternType="solid">
        <fgColor indexed="11"/>
        <bgColor indexed="4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/>
      <right/>
      <top style="thin">
        <color indexed="8"/>
      </top>
      <bottom/>
      <diagonal style="thin">
        <color indexed="8"/>
      </diagonal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71" fillId="0" borderId="0" applyFont="0" applyFill="0" applyBorder="0" applyAlignment="0" applyProtection="0"/>
    <xf numFmtId="0" fontId="85" fillId="0" borderId="0"/>
  </cellStyleXfs>
  <cellXfs count="935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left" vertical="top" shrinkToFit="1"/>
    </xf>
    <xf numFmtId="4" fontId="2" fillId="0" borderId="1" xfId="0" applyNumberFormat="1" applyFont="1" applyBorder="1" applyAlignment="1">
      <alignment horizontal="right" vertical="top" shrinkToFit="1"/>
    </xf>
    <xf numFmtId="0" fontId="0" fillId="2" borderId="1" xfId="0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right" vertical="top" shrinkToFit="1"/>
    </xf>
    <xf numFmtId="1" fontId="1" fillId="2" borderId="1" xfId="0" applyNumberFormat="1" applyFont="1" applyFill="1" applyBorder="1" applyAlignment="1">
      <alignment horizontal="left" vertical="top" shrinkToFit="1"/>
    </xf>
    <xf numFmtId="0" fontId="0" fillId="0" borderId="0" xfId="0" applyAlignment="1">
      <alignment horizontal="left" vertical="top" indent="12"/>
    </xf>
    <xf numFmtId="1" fontId="1" fillId="3" borderId="1" xfId="0" applyNumberFormat="1" applyFont="1" applyFill="1" applyBorder="1" applyAlignment="1">
      <alignment horizontal="left" vertical="top" shrinkToFit="1"/>
    </xf>
    <xf numFmtId="1" fontId="1" fillId="3" borderId="1" xfId="0" applyNumberFormat="1" applyFont="1" applyFill="1" applyBorder="1" applyAlignment="1">
      <alignment horizontal="right" vertical="top" shrinkToFit="1"/>
    </xf>
    <xf numFmtId="1" fontId="1" fillId="0" borderId="1" xfId="0" applyNumberFormat="1" applyFont="1" applyBorder="1" applyAlignment="1">
      <alignment horizontal="left" vertical="top" shrinkToFit="1"/>
    </xf>
    <xf numFmtId="1" fontId="5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vertical="top" shrinkToFit="1"/>
    </xf>
    <xf numFmtId="4" fontId="10" fillId="4" borderId="1" xfId="0" applyNumberFormat="1" applyFont="1" applyFill="1" applyBorder="1" applyAlignment="1">
      <alignment horizontal="right" vertical="top" shrinkToFit="1"/>
    </xf>
    <xf numFmtId="1" fontId="10" fillId="4" borderId="1" xfId="0" applyNumberFormat="1" applyFont="1" applyFill="1" applyBorder="1" applyAlignment="1">
      <alignment horizontal="right" vertical="top" shrinkToFit="1"/>
    </xf>
    <xf numFmtId="4" fontId="10" fillId="5" borderId="1" xfId="0" applyNumberFormat="1" applyFont="1" applyFill="1" applyBorder="1" applyAlignment="1">
      <alignment horizontal="right" vertical="top" shrinkToFit="1"/>
    </xf>
    <xf numFmtId="1" fontId="10" fillId="5" borderId="1" xfId="0" applyNumberFormat="1" applyFont="1" applyFill="1" applyBorder="1" applyAlignment="1">
      <alignment horizontal="right" vertical="top" shrinkToFit="1"/>
    </xf>
    <xf numFmtId="4" fontId="10" fillId="6" borderId="1" xfId="0" applyNumberFormat="1" applyFont="1" applyFill="1" applyBorder="1" applyAlignment="1">
      <alignment horizontal="right" vertical="top" shrinkToFit="1"/>
    </xf>
    <xf numFmtId="1" fontId="10" fillId="6" borderId="1" xfId="0" applyNumberFormat="1" applyFont="1" applyFill="1" applyBorder="1" applyAlignment="1">
      <alignment horizontal="right" vertical="top" shrinkToFit="1"/>
    </xf>
    <xf numFmtId="4" fontId="10" fillId="0" borderId="1" xfId="0" applyNumberFormat="1" applyFont="1" applyBorder="1" applyAlignment="1">
      <alignment horizontal="right" vertical="top" shrinkToFit="1"/>
    </xf>
    <xf numFmtId="1" fontId="10" fillId="0" borderId="1" xfId="0" applyNumberFormat="1" applyFont="1" applyBorder="1" applyAlignment="1">
      <alignment horizontal="center" vertical="top" shrinkToFit="1"/>
    </xf>
    <xf numFmtId="1" fontId="12" fillId="0" borderId="1" xfId="0" applyNumberFormat="1" applyFont="1" applyBorder="1" applyAlignment="1">
      <alignment horizontal="center" vertical="top" shrinkToFit="1"/>
    </xf>
    <xf numFmtId="1" fontId="10" fillId="0" borderId="7" xfId="0" applyNumberFormat="1" applyFont="1" applyBorder="1" applyAlignment="1">
      <alignment horizontal="center" vertical="top" shrinkToFit="1"/>
    </xf>
    <xf numFmtId="4" fontId="10" fillId="0" borderId="7" xfId="0" applyNumberFormat="1" applyFont="1" applyBorder="1" applyAlignment="1">
      <alignment horizontal="right" vertical="top" shrinkToFit="1"/>
    </xf>
    <xf numFmtId="1" fontId="12" fillId="0" borderId="7" xfId="0" applyNumberFormat="1" applyFont="1" applyBorder="1" applyAlignment="1">
      <alignment horizontal="center" vertical="top" shrinkToFit="1"/>
    </xf>
    <xf numFmtId="4" fontId="12" fillId="0" borderId="2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top"/>
    </xf>
    <xf numFmtId="4" fontId="43" fillId="0" borderId="2" xfId="0" applyNumberFormat="1" applyFont="1" applyBorder="1" applyAlignment="1">
      <alignment horizontal="right" vertical="top" shrinkToFit="1"/>
    </xf>
    <xf numFmtId="4" fontId="43" fillId="0" borderId="1" xfId="0" applyNumberFormat="1" applyFont="1" applyBorder="1" applyAlignment="1">
      <alignment horizontal="right" vertical="top" shrinkToFit="1"/>
    </xf>
    <xf numFmtId="1" fontId="43" fillId="0" borderId="2" xfId="0" applyNumberFormat="1" applyFont="1" applyBorder="1" applyAlignment="1">
      <alignment horizontal="center" vertical="top" shrinkToFit="1"/>
    </xf>
    <xf numFmtId="1" fontId="12" fillId="7" borderId="1" xfId="0" applyNumberFormat="1" applyFont="1" applyFill="1" applyBorder="1" applyAlignment="1">
      <alignment horizontal="right" vertical="top" shrinkToFit="1"/>
    </xf>
    <xf numFmtId="0" fontId="0" fillId="7" borderId="0" xfId="0" applyFill="1" applyAlignment="1">
      <alignment horizontal="left" vertical="top"/>
    </xf>
    <xf numFmtId="4" fontId="43" fillId="7" borderId="1" xfId="0" applyNumberFormat="1" applyFont="1" applyFill="1" applyBorder="1" applyAlignment="1">
      <alignment horizontal="right" vertical="top" shrinkToFit="1"/>
    </xf>
    <xf numFmtId="1" fontId="1" fillId="7" borderId="1" xfId="0" applyNumberFormat="1" applyFont="1" applyFill="1" applyBorder="1" applyAlignment="1">
      <alignment horizontal="left" vertical="top" shrinkToFit="1"/>
    </xf>
    <xf numFmtId="1" fontId="1" fillId="7" borderId="1" xfId="0" applyNumberFormat="1" applyFont="1" applyFill="1" applyBorder="1" applyAlignment="1">
      <alignment horizontal="right" vertical="top" shrinkToFit="1"/>
    </xf>
    <xf numFmtId="1" fontId="39" fillId="7" borderId="1" xfId="0" applyNumberFormat="1" applyFont="1" applyFill="1" applyBorder="1" applyAlignment="1">
      <alignment horizontal="left" vertical="top" shrinkToFit="1"/>
    </xf>
    <xf numFmtId="4" fontId="46" fillId="0" borderId="2" xfId="0" applyNumberFormat="1" applyFont="1" applyBorder="1" applyAlignment="1">
      <alignment horizontal="right" vertical="top" shrinkToFit="1"/>
    </xf>
    <xf numFmtId="2" fontId="10" fillId="7" borderId="2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horizontal="left" vertical="top" wrapText="1"/>
    </xf>
    <xf numFmtId="4" fontId="10" fillId="6" borderId="2" xfId="0" applyNumberFormat="1" applyFont="1" applyFill="1" applyBorder="1" applyAlignment="1">
      <alignment horizontal="right" vertical="top" shrinkToFit="1"/>
    </xf>
    <xf numFmtId="2" fontId="12" fillId="0" borderId="2" xfId="0" applyNumberFormat="1" applyFont="1" applyBorder="1" applyAlignment="1">
      <alignment horizontal="right" vertical="top" shrinkToFit="1"/>
    </xf>
    <xf numFmtId="0" fontId="50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center" vertical="top" shrinkToFit="1"/>
    </xf>
    <xf numFmtId="0" fontId="50" fillId="0" borderId="2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4" fontId="46" fillId="7" borderId="2" xfId="0" applyNumberFormat="1" applyFont="1" applyFill="1" applyBorder="1" applyAlignment="1">
      <alignment horizontal="right" vertical="top" shrinkToFit="1"/>
    </xf>
    <xf numFmtId="1" fontId="43" fillId="0" borderId="1" xfId="0" applyNumberFormat="1" applyFont="1" applyBorder="1" applyAlignment="1">
      <alignment horizontal="center" vertical="top" shrinkToFit="1"/>
    </xf>
    <xf numFmtId="4" fontId="46" fillId="0" borderId="1" xfId="0" applyNumberFormat="1" applyFont="1" applyBorder="1" applyAlignment="1">
      <alignment horizontal="right" vertical="top" shrinkToFit="1"/>
    </xf>
    <xf numFmtId="4" fontId="45" fillId="0" borderId="10" xfId="0" applyNumberFormat="1" applyFont="1" applyBorder="1" applyAlignment="1" applyProtection="1">
      <alignment vertical="center"/>
      <protection locked="0"/>
    </xf>
    <xf numFmtId="0" fontId="50" fillId="7" borderId="0" xfId="0" applyFont="1" applyFill="1" applyAlignment="1">
      <alignment horizontal="left" vertical="top"/>
    </xf>
    <xf numFmtId="4" fontId="54" fillId="0" borderId="10" xfId="0" applyNumberFormat="1" applyFont="1" applyBorder="1" applyAlignment="1">
      <alignment vertical="center"/>
    </xf>
    <xf numFmtId="0" fontId="0" fillId="7" borderId="1" xfId="0" applyFill="1" applyBorder="1" applyAlignment="1">
      <alignment horizontal="left" vertical="center" wrapText="1"/>
    </xf>
    <xf numFmtId="4" fontId="1" fillId="7" borderId="1" xfId="0" applyNumberFormat="1" applyFont="1" applyFill="1" applyBorder="1" applyAlignment="1">
      <alignment horizontal="right" vertical="center" shrinkToFit="1"/>
    </xf>
    <xf numFmtId="3" fontId="50" fillId="0" borderId="0" xfId="0" applyNumberFormat="1" applyFont="1" applyAlignment="1">
      <alignment horizontal="left" vertical="top"/>
    </xf>
    <xf numFmtId="0" fontId="0" fillId="0" borderId="0" xfId="0"/>
    <xf numFmtId="0" fontId="61" fillId="0" borderId="0" xfId="0" applyFont="1" applyAlignment="1">
      <alignment horizontal="left"/>
    </xf>
    <xf numFmtId="0" fontId="65" fillId="0" borderId="0" xfId="0" applyFont="1" applyAlignment="1">
      <alignment horizontal="left" wrapText="1"/>
    </xf>
    <xf numFmtId="4" fontId="45" fillId="0" borderId="12" xfId="0" applyNumberFormat="1" applyFont="1" applyBorder="1" applyAlignment="1">
      <alignment vertical="center"/>
    </xf>
    <xf numFmtId="4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8" borderId="1" xfId="0" applyFill="1" applyBorder="1" applyAlignment="1">
      <alignment horizontal="right" vertical="top" wrapText="1"/>
    </xf>
    <xf numFmtId="0" fontId="0" fillId="8" borderId="2" xfId="0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44" fillId="12" borderId="0" xfId="0" applyFont="1" applyFill="1" applyAlignment="1">
      <alignment horizontal="left" vertical="top"/>
    </xf>
    <xf numFmtId="0" fontId="17" fillId="0" borderId="0" xfId="0" applyFont="1" applyAlignment="1">
      <alignment vertical="top"/>
    </xf>
    <xf numFmtId="4" fontId="74" fillId="0" borderId="2" xfId="0" applyNumberFormat="1" applyFont="1" applyBorder="1" applyAlignment="1">
      <alignment horizontal="right" vertical="top" shrinkToFit="1"/>
    </xf>
    <xf numFmtId="1" fontId="75" fillId="7" borderId="1" xfId="0" applyNumberFormat="1" applyFont="1" applyFill="1" applyBorder="1" applyAlignment="1">
      <alignment horizontal="right" vertical="top" shrinkToFit="1"/>
    </xf>
    <xf numFmtId="0" fontId="75" fillId="0" borderId="0" xfId="0" applyFont="1" applyAlignment="1">
      <alignment horizontal="left" vertical="top"/>
    </xf>
    <xf numFmtId="4" fontId="74" fillId="7" borderId="1" xfId="0" applyNumberFormat="1" applyFont="1" applyFill="1" applyBorder="1" applyAlignment="1">
      <alignment horizontal="right" vertical="top" shrinkToFit="1"/>
    </xf>
    <xf numFmtId="0" fontId="74" fillId="7" borderId="0" xfId="0" applyFont="1" applyFill="1" applyAlignment="1">
      <alignment horizontal="left" vertical="top"/>
    </xf>
    <xf numFmtId="0" fontId="75" fillId="7" borderId="0" xfId="0" applyFont="1" applyFill="1" applyAlignment="1">
      <alignment horizontal="left" vertical="top"/>
    </xf>
    <xf numFmtId="1" fontId="74" fillId="7" borderId="1" xfId="0" applyNumberFormat="1" applyFont="1" applyFill="1" applyBorder="1" applyAlignment="1">
      <alignment horizontal="right" vertical="top" shrinkToFit="1"/>
    </xf>
    <xf numFmtId="0" fontId="74" fillId="0" borderId="0" xfId="0" applyFont="1" applyAlignment="1">
      <alignment horizontal="left" vertical="top"/>
    </xf>
    <xf numFmtId="3" fontId="74" fillId="0" borderId="0" xfId="0" applyNumberFormat="1" applyFont="1" applyAlignment="1">
      <alignment horizontal="left" vertical="top"/>
    </xf>
    <xf numFmtId="1" fontId="77" fillId="7" borderId="1" xfId="0" applyNumberFormat="1" applyFont="1" applyFill="1" applyBorder="1" applyAlignment="1">
      <alignment horizontal="right" vertical="top" shrinkToFit="1"/>
    </xf>
    <xf numFmtId="4" fontId="52" fillId="0" borderId="10" xfId="0" applyNumberFormat="1" applyFont="1" applyBorder="1" applyAlignment="1" applyProtection="1">
      <alignment vertical="center"/>
      <protection locked="0"/>
    </xf>
    <xf numFmtId="4" fontId="74" fillId="0" borderId="2" xfId="0" applyNumberFormat="1" applyFont="1" applyBorder="1" applyAlignment="1">
      <alignment horizontal="right" vertical="center" shrinkToFit="1"/>
    </xf>
    <xf numFmtId="1" fontId="10" fillId="3" borderId="1" xfId="0" applyNumberFormat="1" applyFont="1" applyFill="1" applyBorder="1" applyAlignment="1">
      <alignment horizontal="right" vertical="center" shrinkToFit="1"/>
    </xf>
    <xf numFmtId="4" fontId="74" fillId="0" borderId="2" xfId="0" applyNumberFormat="1" applyFont="1" applyBorder="1" applyAlignment="1">
      <alignment horizontal="right" vertical="center" wrapText="1"/>
    </xf>
    <xf numFmtId="4" fontId="79" fillId="6" borderId="1" xfId="0" applyNumberFormat="1" applyFont="1" applyFill="1" applyBorder="1" applyAlignment="1">
      <alignment horizontal="right" vertical="top" shrinkToFit="1"/>
    </xf>
    <xf numFmtId="4" fontId="79" fillId="0" borderId="1" xfId="0" applyNumberFormat="1" applyFont="1" applyBorder="1" applyAlignment="1">
      <alignment horizontal="right" vertical="top" shrinkToFit="1"/>
    </xf>
    <xf numFmtId="2" fontId="46" fillId="7" borderId="2" xfId="0" applyNumberFormat="1" applyFont="1" applyFill="1" applyBorder="1" applyAlignment="1">
      <alignment horizontal="right" vertical="top" shrinkToFit="1"/>
    </xf>
    <xf numFmtId="43" fontId="74" fillId="0" borderId="2" xfId="1" applyFont="1" applyFill="1" applyBorder="1" applyAlignment="1">
      <alignment horizontal="right" vertical="top" shrinkToFit="1"/>
    </xf>
    <xf numFmtId="1" fontId="10" fillId="0" borderId="1" xfId="0" applyNumberFormat="1" applyFont="1" applyBorder="1" applyAlignment="1">
      <alignment horizontal="center" vertical="center" shrinkToFit="1"/>
    </xf>
    <xf numFmtId="1" fontId="12" fillId="0" borderId="1" xfId="0" applyNumberFormat="1" applyFont="1" applyBorder="1" applyAlignment="1">
      <alignment horizontal="center" vertical="center" shrinkToFit="1"/>
    </xf>
    <xf numFmtId="4" fontId="79" fillId="7" borderId="1" xfId="0" applyNumberFormat="1" applyFont="1" applyFill="1" applyBorder="1" applyAlignment="1">
      <alignment horizontal="right" vertical="top" shrinkToFit="1"/>
    </xf>
    <xf numFmtId="1" fontId="43" fillId="0" borderId="2" xfId="0" applyNumberFormat="1" applyFont="1" applyBorder="1" applyAlignment="1">
      <alignment horizontal="center" vertical="center" shrinkToFit="1"/>
    </xf>
    <xf numFmtId="1" fontId="12" fillId="0" borderId="2" xfId="0" applyNumberFormat="1" applyFont="1" applyBorder="1" applyAlignment="1">
      <alignment horizontal="center" vertical="center" shrinkToFit="1"/>
    </xf>
    <xf numFmtId="1" fontId="10" fillId="0" borderId="7" xfId="0" applyNumberFormat="1" applyFont="1" applyBorder="1" applyAlignment="1">
      <alignment horizontal="center" vertical="center" shrinkToFit="1"/>
    </xf>
    <xf numFmtId="1" fontId="10" fillId="7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43" fillId="7" borderId="1" xfId="0" applyNumberFormat="1" applyFont="1" applyFill="1" applyBorder="1" applyAlignment="1">
      <alignment horizontal="right" vertical="top" shrinkToFit="1"/>
    </xf>
    <xf numFmtId="1" fontId="46" fillId="0" borderId="2" xfId="0" applyNumberFormat="1" applyFont="1" applyBorder="1" applyAlignment="1">
      <alignment horizontal="center" vertical="center" shrinkToFit="1"/>
    </xf>
    <xf numFmtId="1" fontId="46" fillId="7" borderId="1" xfId="0" applyNumberFormat="1" applyFont="1" applyFill="1" applyBorder="1" applyAlignment="1">
      <alignment horizontal="right" vertical="top" shrinkToFit="1"/>
    </xf>
    <xf numFmtId="4" fontId="0" fillId="12" borderId="0" xfId="0" applyNumberFormat="1" applyFill="1" applyAlignment="1">
      <alignment horizontal="right" vertical="top"/>
    </xf>
    <xf numFmtId="4" fontId="0" fillId="12" borderId="0" xfId="0" applyNumberFormat="1" applyFill="1" applyAlignment="1">
      <alignment vertical="center"/>
    </xf>
    <xf numFmtId="0" fontId="50" fillId="12" borderId="0" xfId="0" applyFont="1" applyFill="1" applyAlignment="1">
      <alignment horizontal="left" vertical="top"/>
    </xf>
    <xf numFmtId="4" fontId="44" fillId="12" borderId="0" xfId="0" applyNumberFormat="1" applyFont="1" applyFill="1" applyAlignment="1">
      <alignment vertical="center"/>
    </xf>
    <xf numFmtId="1" fontId="43" fillId="10" borderId="1" xfId="0" applyNumberFormat="1" applyFont="1" applyFill="1" applyBorder="1" applyAlignment="1">
      <alignment horizontal="right" vertical="center" shrinkToFit="1"/>
    </xf>
    <xf numFmtId="1" fontId="10" fillId="11" borderId="1" xfId="0" applyNumberFormat="1" applyFont="1" applyFill="1" applyBorder="1" applyAlignment="1">
      <alignment horizontal="right" vertical="center" shrinkToFit="1"/>
    </xf>
    <xf numFmtId="1" fontId="75" fillId="7" borderId="1" xfId="0" applyNumberFormat="1" applyFont="1" applyFill="1" applyBorder="1" applyAlignment="1">
      <alignment horizontal="right" vertical="center" shrinkToFit="1"/>
    </xf>
    <xf numFmtId="1" fontId="10" fillId="4" borderId="1" xfId="0" applyNumberFormat="1" applyFont="1" applyFill="1" applyBorder="1" applyAlignment="1">
      <alignment horizontal="right" vertical="center" shrinkToFit="1"/>
    </xf>
    <xf numFmtId="4" fontId="10" fillId="4" borderId="7" xfId="0" applyNumberFormat="1" applyFont="1" applyFill="1" applyBorder="1" applyAlignment="1">
      <alignment horizontal="right" vertical="center" shrinkToFit="1"/>
    </xf>
    <xf numFmtId="0" fontId="44" fillId="0" borderId="0" xfId="0" applyFont="1" applyAlignment="1">
      <alignment horizontal="center" vertical="center"/>
    </xf>
    <xf numFmtId="0" fontId="83" fillId="7" borderId="0" xfId="0" applyFont="1" applyFill="1" applyAlignment="1">
      <alignment horizontal="left" vertical="top"/>
    </xf>
    <xf numFmtId="1" fontId="46" fillId="0" borderId="1" xfId="0" applyNumberFormat="1" applyFont="1" applyBorder="1" applyAlignment="1">
      <alignment horizontal="center" vertical="top" shrinkToFit="1"/>
    </xf>
    <xf numFmtId="4" fontId="12" fillId="0" borderId="0" xfId="0" applyNumberFormat="1" applyFont="1" applyAlignment="1">
      <alignment horizontal="right" vertical="top" shrinkToFit="1"/>
    </xf>
    <xf numFmtId="1" fontId="12" fillId="7" borderId="0" xfId="0" applyNumberFormat="1" applyFont="1" applyFill="1" applyAlignment="1">
      <alignment horizontal="right" vertical="top" shrinkToFit="1"/>
    </xf>
    <xf numFmtId="4" fontId="43" fillId="0" borderId="8" xfId="0" applyNumberFormat="1" applyFont="1" applyBorder="1" applyAlignment="1">
      <alignment horizontal="right" vertical="top" shrinkToFit="1"/>
    </xf>
    <xf numFmtId="4" fontId="43" fillId="0" borderId="1" xfId="0" applyNumberFormat="1" applyFont="1" applyBorder="1" applyAlignment="1">
      <alignment horizontal="right" vertical="center" shrinkToFit="1"/>
    </xf>
    <xf numFmtId="4" fontId="53" fillId="0" borderId="10" xfId="0" applyNumberFormat="1" applyFont="1" applyBorder="1" applyAlignment="1" applyProtection="1">
      <alignment vertical="center"/>
      <protection locked="0"/>
    </xf>
    <xf numFmtId="4" fontId="50" fillId="0" borderId="0" xfId="0" applyNumberFormat="1" applyFont="1" applyAlignment="1">
      <alignment horizontal="left" vertical="top"/>
    </xf>
    <xf numFmtId="0" fontId="33" fillId="0" borderId="2" xfId="0" applyFont="1" applyBorder="1" applyAlignment="1">
      <alignment horizontal="left" vertical="top" wrapText="1"/>
    </xf>
    <xf numFmtId="4" fontId="42" fillId="0" borderId="10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right" vertical="top"/>
    </xf>
    <xf numFmtId="0" fontId="42" fillId="7" borderId="0" xfId="0" applyFont="1" applyFill="1" applyAlignment="1">
      <alignment horizontal="left" vertical="center" wrapText="1"/>
    </xf>
    <xf numFmtId="4" fontId="0" fillId="12" borderId="0" xfId="0" applyNumberFormat="1" applyFill="1" applyAlignment="1">
      <alignment horizontal="right" vertical="center"/>
    </xf>
    <xf numFmtId="4" fontId="76" fillId="0" borderId="10" xfId="0" applyNumberFormat="1" applyFont="1" applyBorder="1" applyAlignment="1" applyProtection="1">
      <alignment vertical="center"/>
      <protection locked="0"/>
    </xf>
    <xf numFmtId="0" fontId="84" fillId="7" borderId="0" xfId="0" applyFont="1" applyFill="1" applyAlignment="1">
      <alignment horizontal="left" vertical="top"/>
    </xf>
    <xf numFmtId="0" fontId="65" fillId="0" borderId="0" xfId="0" applyFont="1" applyAlignment="1">
      <alignment horizontal="left" vertical="top" wrapText="1"/>
    </xf>
    <xf numFmtId="1" fontId="10" fillId="5" borderId="1" xfId="0" applyNumberFormat="1" applyFont="1" applyFill="1" applyBorder="1" applyAlignment="1">
      <alignment horizontal="right" vertical="center" shrinkToFit="1"/>
    </xf>
    <xf numFmtId="0" fontId="84" fillId="7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2" borderId="1" xfId="0" applyFill="1" applyBorder="1" applyAlignment="1">
      <alignment horizontal="center" vertical="center" wrapText="1"/>
    </xf>
    <xf numFmtId="4" fontId="44" fillId="0" borderId="2" xfId="0" applyNumberFormat="1" applyFont="1" applyBorder="1" applyAlignment="1">
      <alignment horizontal="right" vertical="top" shrinkToFit="1"/>
    </xf>
    <xf numFmtId="4" fontId="10" fillId="6" borderId="4" xfId="0" applyNumberFormat="1" applyFont="1" applyFill="1" applyBorder="1" applyAlignment="1">
      <alignment horizontal="right" vertical="top" shrinkToFit="1"/>
    </xf>
    <xf numFmtId="1" fontId="10" fillId="0" borderId="9" xfId="0" applyNumberFormat="1" applyFont="1" applyBorder="1" applyAlignment="1">
      <alignment horizontal="center" vertical="top" shrinkToFit="1"/>
    </xf>
    <xf numFmtId="0" fontId="0" fillId="0" borderId="14" xfId="0" applyBorder="1" applyAlignment="1">
      <alignment horizontal="left" vertical="top" wrapText="1"/>
    </xf>
    <xf numFmtId="4" fontId="10" fillId="5" borderId="4" xfId="0" applyNumberFormat="1" applyFont="1" applyFill="1" applyBorder="1" applyAlignment="1">
      <alignment horizontal="right" vertical="top" shrinkToFit="1"/>
    </xf>
    <xf numFmtId="4" fontId="10" fillId="4" borderId="15" xfId="0" applyNumberFormat="1" applyFont="1" applyFill="1" applyBorder="1" applyAlignment="1">
      <alignment horizontal="right" vertical="top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1" fontId="10" fillId="0" borderId="9" xfId="0" applyNumberFormat="1" applyFont="1" applyBorder="1" applyAlignment="1">
      <alignment horizontal="center" vertical="center" shrinkToFit="1"/>
    </xf>
    <xf numFmtId="4" fontId="79" fillId="5" borderId="4" xfId="0" applyNumberFormat="1" applyFont="1" applyFill="1" applyBorder="1" applyAlignment="1">
      <alignment horizontal="right" vertical="top" shrinkToFit="1"/>
    </xf>
    <xf numFmtId="4" fontId="10" fillId="4" borderId="4" xfId="0" applyNumberFormat="1" applyFont="1" applyFill="1" applyBorder="1" applyAlignment="1">
      <alignment horizontal="right" vertical="top" shrinkToFit="1"/>
    </xf>
    <xf numFmtId="1" fontId="12" fillId="0" borderId="7" xfId="0" applyNumberFormat="1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top" wrapText="1"/>
    </xf>
    <xf numFmtId="4" fontId="10" fillId="4" borderId="15" xfId="0" applyNumberFormat="1" applyFont="1" applyFill="1" applyBorder="1" applyAlignment="1">
      <alignment horizontal="right" vertical="center" shrinkToFit="1"/>
    </xf>
    <xf numFmtId="0" fontId="11" fillId="0" borderId="8" xfId="0" applyFont="1" applyBorder="1" applyAlignment="1">
      <alignment horizontal="left" vertical="top" wrapText="1"/>
    </xf>
    <xf numFmtId="4" fontId="90" fillId="0" borderId="1" xfId="0" applyNumberFormat="1" applyFont="1" applyBorder="1" applyAlignment="1">
      <alignment horizontal="right" vertical="top" shrinkToFit="1"/>
    </xf>
    <xf numFmtId="4" fontId="10" fillId="6" borderId="3" xfId="0" applyNumberFormat="1" applyFont="1" applyFill="1" applyBorder="1" applyAlignment="1">
      <alignment horizontal="right" vertical="top" shrinkToFit="1"/>
    </xf>
    <xf numFmtId="4" fontId="89" fillId="3" borderId="4" xfId="0" applyNumberFormat="1" applyFont="1" applyFill="1" applyBorder="1" applyAlignment="1">
      <alignment horizontal="right" vertical="center" shrinkToFit="1"/>
    </xf>
    <xf numFmtId="4" fontId="10" fillId="4" borderId="4" xfId="0" applyNumberFormat="1" applyFont="1" applyFill="1" applyBorder="1" applyAlignment="1">
      <alignment horizontal="right" vertical="center" shrinkToFit="1"/>
    </xf>
    <xf numFmtId="4" fontId="10" fillId="5" borderId="15" xfId="0" applyNumberFormat="1" applyFont="1" applyFill="1" applyBorder="1" applyAlignment="1">
      <alignment horizontal="right" vertical="top" shrinkToFit="1"/>
    </xf>
    <xf numFmtId="4" fontId="74" fillId="7" borderId="4" xfId="0" applyNumberFormat="1" applyFont="1" applyFill="1" applyBorder="1" applyAlignment="1">
      <alignment horizontal="right" vertical="center" shrinkToFit="1"/>
    </xf>
    <xf numFmtId="0" fontId="11" fillId="0" borderId="5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164" fontId="9" fillId="2" borderId="3" xfId="0" applyNumberFormat="1" applyFont="1" applyFill="1" applyBorder="1" applyAlignment="1">
      <alignment horizontal="center" vertical="top" shrinkToFit="1"/>
    </xf>
    <xf numFmtId="0" fontId="0" fillId="12" borderId="8" xfId="0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2" fontId="10" fillId="6" borderId="3" xfId="0" applyNumberFormat="1" applyFont="1" applyFill="1" applyBorder="1" applyAlignment="1">
      <alignment horizontal="right" vertical="top" shrinkToFit="1"/>
    </xf>
    <xf numFmtId="1" fontId="12" fillId="0" borderId="8" xfId="0" applyNumberFormat="1" applyFont="1" applyBorder="1" applyAlignment="1">
      <alignment horizontal="center" vertical="center" shrinkToFit="1"/>
    </xf>
    <xf numFmtId="4" fontId="79" fillId="4" borderId="15" xfId="0" applyNumberFormat="1" applyFont="1" applyFill="1" applyBorder="1" applyAlignment="1">
      <alignment horizontal="right" vertical="top" shrinkToFit="1"/>
    </xf>
    <xf numFmtId="4" fontId="79" fillId="4" borderId="15" xfId="0" applyNumberFormat="1" applyFont="1" applyFill="1" applyBorder="1" applyAlignment="1">
      <alignment horizontal="right" vertical="center" shrinkToFit="1"/>
    </xf>
    <xf numFmtId="4" fontId="79" fillId="6" borderId="4" xfId="0" applyNumberFormat="1" applyFont="1" applyFill="1" applyBorder="1" applyAlignment="1">
      <alignment horizontal="right" vertical="top" shrinkToFit="1"/>
    </xf>
    <xf numFmtId="4" fontId="43" fillId="10" borderId="3" xfId="0" applyNumberFormat="1" applyFont="1" applyFill="1" applyBorder="1" applyAlignment="1">
      <alignment horizontal="right" vertical="center" shrinkToFit="1"/>
    </xf>
    <xf numFmtId="4" fontId="74" fillId="0" borderId="3" xfId="0" applyNumberFormat="1" applyFont="1" applyBorder="1" applyAlignment="1">
      <alignment horizontal="right" vertical="top" shrinkToFit="1"/>
    </xf>
    <xf numFmtId="4" fontId="55" fillId="3" borderId="4" xfId="0" applyNumberFormat="1" applyFont="1" applyFill="1" applyBorder="1" applyAlignment="1">
      <alignment horizontal="right" vertical="center" shrinkToFit="1"/>
    </xf>
    <xf numFmtId="0" fontId="0" fillId="7" borderId="1" xfId="0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83" fillId="0" borderId="0" xfId="0" applyFont="1" applyAlignment="1">
      <alignment horizontal="left" vertical="top"/>
    </xf>
    <xf numFmtId="4" fontId="12" fillId="0" borderId="3" xfId="0" applyNumberFormat="1" applyFont="1" applyBorder="1" applyAlignment="1">
      <alignment horizontal="right" vertical="top" shrinkToFit="1"/>
    </xf>
    <xf numFmtId="0" fontId="41" fillId="0" borderId="5" xfId="0" applyFont="1" applyBorder="1" applyAlignment="1">
      <alignment horizontal="left" vertical="top" wrapText="1"/>
    </xf>
    <xf numFmtId="1" fontId="12" fillId="0" borderId="13" xfId="0" applyNumberFormat="1" applyFont="1" applyBorder="1" applyAlignment="1">
      <alignment horizontal="center" vertical="top" shrinkToFit="1"/>
    </xf>
    <xf numFmtId="0" fontId="11" fillId="0" borderId="21" xfId="0" applyFont="1" applyBorder="1" applyAlignment="1">
      <alignment horizontal="left" vertical="top" wrapText="1"/>
    </xf>
    <xf numFmtId="0" fontId="91" fillId="12" borderId="2" xfId="0" applyFont="1" applyFill="1" applyBorder="1" applyAlignment="1">
      <alignment horizontal="center" vertical="center" wrapText="1"/>
    </xf>
    <xf numFmtId="4" fontId="43" fillId="7" borderId="4" xfId="0" applyNumberFormat="1" applyFont="1" applyFill="1" applyBorder="1" applyAlignment="1">
      <alignment horizontal="right" vertical="top" shrinkToFit="1"/>
    </xf>
    <xf numFmtId="0" fontId="0" fillId="0" borderId="8" xfId="0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center" vertical="top" shrinkToFit="1"/>
    </xf>
    <xf numFmtId="0" fontId="0" fillId="0" borderId="13" xfId="0" applyBorder="1" applyAlignment="1">
      <alignment horizontal="left" vertical="top" wrapText="1"/>
    </xf>
    <xf numFmtId="4" fontId="46" fillId="7" borderId="4" xfId="0" applyNumberFormat="1" applyFont="1" applyFill="1" applyBorder="1" applyAlignment="1">
      <alignment horizontal="right" vertical="top" shrinkToFit="1"/>
    </xf>
    <xf numFmtId="0" fontId="82" fillId="7" borderId="0" xfId="0" applyFont="1" applyFill="1" applyAlignment="1">
      <alignment horizontal="left" vertical="top" wrapText="1"/>
    </xf>
    <xf numFmtId="4" fontId="10" fillId="6" borderId="15" xfId="0" applyNumberFormat="1" applyFont="1" applyFill="1" applyBorder="1" applyAlignment="1">
      <alignment horizontal="right" vertical="top" shrinkToFit="1"/>
    </xf>
    <xf numFmtId="1" fontId="12" fillId="7" borderId="9" xfId="0" applyNumberFormat="1" applyFont="1" applyFill="1" applyBorder="1" applyAlignment="1">
      <alignment horizontal="right" vertical="top" shrinkToFit="1"/>
    </xf>
    <xf numFmtId="4" fontId="10" fillId="7" borderId="13" xfId="0" applyNumberFormat="1" applyFont="1" applyFill="1" applyBorder="1" applyAlignment="1">
      <alignment horizontal="right" vertical="top" shrinkToFit="1"/>
    </xf>
    <xf numFmtId="4" fontId="10" fillId="0" borderId="22" xfId="0" applyNumberFormat="1" applyFont="1" applyBorder="1" applyAlignment="1">
      <alignment horizontal="right" vertical="top" shrinkToFit="1"/>
    </xf>
    <xf numFmtId="4" fontId="46" fillId="7" borderId="13" xfId="0" applyNumberFormat="1" applyFont="1" applyFill="1" applyBorder="1" applyAlignment="1">
      <alignment horizontal="right" vertical="top" shrinkToFit="1"/>
    </xf>
    <xf numFmtId="0" fontId="92" fillId="0" borderId="1" xfId="0" applyFont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right" vertical="top" shrinkToFit="1"/>
    </xf>
    <xf numFmtId="1" fontId="12" fillId="7" borderId="7" xfId="0" applyNumberFormat="1" applyFont="1" applyFill="1" applyBorder="1" applyAlignment="1">
      <alignment horizontal="right" vertical="top" shrinkToFit="1"/>
    </xf>
    <xf numFmtId="4" fontId="52" fillId="0" borderId="23" xfId="0" applyNumberFormat="1" applyFont="1" applyBorder="1" applyAlignment="1" applyProtection="1">
      <alignment vertical="center"/>
      <protection locked="0"/>
    </xf>
    <xf numFmtId="4" fontId="12" fillId="0" borderId="13" xfId="0" applyNumberFormat="1" applyFont="1" applyBorder="1" applyAlignment="1">
      <alignment horizontal="right" vertical="top" shrinkToFit="1"/>
    </xf>
    <xf numFmtId="1" fontId="12" fillId="7" borderId="13" xfId="0" applyNumberFormat="1" applyFont="1" applyFill="1" applyBorder="1" applyAlignment="1">
      <alignment horizontal="right" vertical="top" shrinkToFit="1"/>
    </xf>
    <xf numFmtId="0" fontId="93" fillId="0" borderId="0" xfId="0" applyFont="1" applyAlignment="1">
      <alignment horizontal="left" vertical="top"/>
    </xf>
    <xf numFmtId="4" fontId="74" fillId="0" borderId="3" xfId="0" applyNumberFormat="1" applyFont="1" applyBorder="1" applyAlignment="1">
      <alignment horizontal="right" vertical="center" shrinkToFit="1"/>
    </xf>
    <xf numFmtId="4" fontId="79" fillId="6" borderId="3" xfId="0" applyNumberFormat="1" applyFont="1" applyFill="1" applyBorder="1" applyAlignment="1">
      <alignment horizontal="right" vertical="top" shrinkToFit="1"/>
    </xf>
    <xf numFmtId="4" fontId="44" fillId="7" borderId="4" xfId="0" applyNumberFormat="1" applyFont="1" applyFill="1" applyBorder="1" applyAlignment="1">
      <alignment horizontal="right" vertical="top" shrinkToFit="1"/>
    </xf>
    <xf numFmtId="0" fontId="69" fillId="0" borderId="14" xfId="0" applyFont="1" applyBorder="1" applyAlignment="1">
      <alignment horizontal="left" vertical="top" wrapText="1"/>
    </xf>
    <xf numFmtId="0" fontId="69" fillId="0" borderId="2" xfId="0" applyFont="1" applyBorder="1" applyAlignment="1">
      <alignment horizontal="left" vertical="top" wrapText="1"/>
    </xf>
    <xf numFmtId="4" fontId="10" fillId="6" borderId="5" xfId="0" applyNumberFormat="1" applyFont="1" applyFill="1" applyBorder="1" applyAlignment="1">
      <alignment horizontal="right" vertical="top" shrinkToFit="1"/>
    </xf>
    <xf numFmtId="4" fontId="10" fillId="4" borderId="22" xfId="0" applyNumberFormat="1" applyFont="1" applyFill="1" applyBorder="1" applyAlignment="1">
      <alignment horizontal="right" vertical="top" shrinkToFit="1"/>
    </xf>
    <xf numFmtId="4" fontId="79" fillId="4" borderId="4" xfId="0" applyNumberFormat="1" applyFont="1" applyFill="1" applyBorder="1" applyAlignment="1">
      <alignment horizontal="right" vertical="top" shrinkToFit="1"/>
    </xf>
    <xf numFmtId="4" fontId="79" fillId="7" borderId="4" xfId="0" applyNumberFormat="1" applyFont="1" applyFill="1" applyBorder="1" applyAlignment="1">
      <alignment horizontal="right" vertical="top" shrinkToFit="1"/>
    </xf>
    <xf numFmtId="1" fontId="12" fillId="0" borderId="8" xfId="0" applyNumberFormat="1" applyFont="1" applyBorder="1" applyAlignment="1">
      <alignment horizontal="center" vertical="top" shrinkToFit="1"/>
    </xf>
    <xf numFmtId="4" fontId="74" fillId="4" borderId="4" xfId="0" applyNumberFormat="1" applyFont="1" applyFill="1" applyBorder="1" applyAlignment="1">
      <alignment horizontal="right" vertical="top" shrinkToFit="1"/>
    </xf>
    <xf numFmtId="4" fontId="74" fillId="5" borderId="4" xfId="0" applyNumberFormat="1" applyFont="1" applyFill="1" applyBorder="1" applyAlignment="1">
      <alignment horizontal="right" vertical="top" shrinkToFit="1"/>
    </xf>
    <xf numFmtId="4" fontId="74" fillId="6" borderId="4" xfId="0" applyNumberFormat="1" applyFont="1" applyFill="1" applyBorder="1" applyAlignment="1">
      <alignment horizontal="right" vertical="top" shrinkToFit="1"/>
    </xf>
    <xf numFmtId="4" fontId="79" fillId="5" borderId="4" xfId="0" applyNumberFormat="1" applyFont="1" applyFill="1" applyBorder="1" applyAlignment="1">
      <alignment horizontal="right" vertical="center" shrinkToFit="1"/>
    </xf>
    <xf numFmtId="0" fontId="0" fillId="0" borderId="26" xfId="0" applyBorder="1" applyAlignment="1">
      <alignment horizontal="left" vertical="top"/>
    </xf>
    <xf numFmtId="1" fontId="12" fillId="0" borderId="13" xfId="0" applyNumberFormat="1" applyFont="1" applyBorder="1" applyAlignment="1">
      <alignment horizontal="center" vertical="center" shrinkToFit="1"/>
    </xf>
    <xf numFmtId="4" fontId="12" fillId="0" borderId="5" xfId="0" applyNumberFormat="1" applyFont="1" applyBorder="1" applyAlignment="1">
      <alignment horizontal="right" vertical="top" shrinkToFit="1"/>
    </xf>
    <xf numFmtId="4" fontId="10" fillId="3" borderId="22" xfId="0" applyNumberFormat="1" applyFont="1" applyFill="1" applyBorder="1" applyAlignment="1">
      <alignment horizontal="right" vertical="center" shrinkToFit="1"/>
    </xf>
    <xf numFmtId="4" fontId="43" fillId="0" borderId="13" xfId="0" applyNumberFormat="1" applyFont="1" applyBorder="1" applyAlignment="1">
      <alignment horizontal="right" vertical="top" shrinkToFit="1"/>
    </xf>
    <xf numFmtId="4" fontId="43" fillId="0" borderId="3" xfId="0" applyNumberFormat="1" applyFont="1" applyBorder="1" applyAlignment="1">
      <alignment horizontal="right" vertical="top" shrinkToFit="1"/>
    </xf>
    <xf numFmtId="4" fontId="10" fillId="11" borderId="22" xfId="0" applyNumberFormat="1" applyFont="1" applyFill="1" applyBorder="1" applyAlignment="1">
      <alignment horizontal="right" vertical="center" shrinkToFit="1"/>
    </xf>
    <xf numFmtId="1" fontId="10" fillId="11" borderId="9" xfId="0" applyNumberFormat="1" applyFont="1" applyFill="1" applyBorder="1" applyAlignment="1">
      <alignment horizontal="right" vertical="center" shrinkToFit="1"/>
    </xf>
    <xf numFmtId="0" fontId="0" fillId="0" borderId="16" xfId="0" applyBorder="1" applyAlignment="1">
      <alignment horizontal="left" vertical="top"/>
    </xf>
    <xf numFmtId="1" fontId="12" fillId="0" borderId="17" xfId="0" applyNumberFormat="1" applyFont="1" applyBorder="1" applyAlignment="1">
      <alignment horizontal="left" vertical="top" shrinkToFit="1"/>
    </xf>
    <xf numFmtId="0" fontId="11" fillId="0" borderId="17" xfId="0" applyFont="1" applyBorder="1" applyAlignment="1">
      <alignment horizontal="left" vertical="top" wrapText="1"/>
    </xf>
    <xf numFmtId="4" fontId="12" fillId="0" borderId="17" xfId="0" applyNumberFormat="1" applyFont="1" applyBorder="1" applyAlignment="1">
      <alignment horizontal="right" vertical="top" shrinkToFit="1"/>
    </xf>
    <xf numFmtId="1" fontId="12" fillId="0" borderId="17" xfId="0" applyNumberFormat="1" applyFont="1" applyBorder="1" applyAlignment="1">
      <alignment horizontal="right" vertical="top" shrinkToFi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1" fillId="0" borderId="28" xfId="0" applyFont="1" applyBorder="1" applyAlignment="1">
      <alignment horizontal="left" vertical="top" wrapText="1"/>
    </xf>
    <xf numFmtId="1" fontId="12" fillId="0" borderId="31" xfId="0" applyNumberFormat="1" applyFont="1" applyBorder="1" applyAlignment="1">
      <alignment horizontal="center" vertical="center" shrinkToFit="1"/>
    </xf>
    <xf numFmtId="4" fontId="43" fillId="7" borderId="7" xfId="0" applyNumberFormat="1" applyFont="1" applyFill="1" applyBorder="1" applyAlignment="1">
      <alignment horizontal="right" vertical="top" shrinkToFit="1"/>
    </xf>
    <xf numFmtId="4" fontId="13" fillId="0" borderId="23" xfId="0" applyNumberFormat="1" applyFont="1" applyBorder="1" applyAlignment="1" applyProtection="1">
      <alignment vertical="center"/>
      <protection locked="0"/>
    </xf>
    <xf numFmtId="4" fontId="43" fillId="7" borderId="13" xfId="0" applyNumberFormat="1" applyFont="1" applyFill="1" applyBorder="1" applyAlignment="1">
      <alignment horizontal="right" vertical="top" shrinkToFit="1"/>
    </xf>
    <xf numFmtId="1" fontId="46" fillId="7" borderId="4" xfId="0" applyNumberFormat="1" applyFont="1" applyFill="1" applyBorder="1" applyAlignment="1">
      <alignment horizontal="right" vertical="top" shrinkToFit="1"/>
    </xf>
    <xf numFmtId="2" fontId="74" fillId="0" borderId="3" xfId="0" applyNumberFormat="1" applyFont="1" applyBorder="1" applyAlignment="1">
      <alignment horizontal="right" vertical="top" shrinkToFit="1"/>
    </xf>
    <xf numFmtId="4" fontId="52" fillId="0" borderId="32" xfId="0" applyNumberFormat="1" applyFont="1" applyBorder="1" applyAlignment="1" applyProtection="1">
      <alignment vertical="center"/>
      <protection locked="0"/>
    </xf>
    <xf numFmtId="1" fontId="10" fillId="0" borderId="18" xfId="0" applyNumberFormat="1" applyFont="1" applyBorder="1" applyAlignment="1">
      <alignment horizontal="center" vertical="top" shrinkToFit="1"/>
    </xf>
    <xf numFmtId="0" fontId="0" fillId="0" borderId="33" xfId="0" applyBorder="1" applyAlignment="1">
      <alignment horizontal="left" vertical="top"/>
    </xf>
    <xf numFmtId="1" fontId="43" fillId="0" borderId="8" xfId="0" applyNumberFormat="1" applyFont="1" applyBorder="1" applyAlignment="1">
      <alignment horizontal="center" vertical="top" shrinkToFit="1"/>
    </xf>
    <xf numFmtId="1" fontId="43" fillId="0" borderId="13" xfId="0" applyNumberFormat="1" applyFont="1" applyBorder="1" applyAlignment="1">
      <alignment horizontal="center" vertical="top" shrinkToFit="1"/>
    </xf>
    <xf numFmtId="1" fontId="43" fillId="0" borderId="13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left" vertical="top"/>
    </xf>
    <xf numFmtId="1" fontId="2" fillId="0" borderId="7" xfId="0" applyNumberFormat="1" applyFont="1" applyBorder="1" applyAlignment="1">
      <alignment horizontal="left" vertical="top" shrinkToFit="1"/>
    </xf>
    <xf numFmtId="1" fontId="1" fillId="7" borderId="7" xfId="0" applyNumberFormat="1" applyFont="1" applyFill="1" applyBorder="1" applyAlignment="1">
      <alignment horizontal="right" vertical="top" shrinkToFit="1"/>
    </xf>
    <xf numFmtId="1" fontId="2" fillId="0" borderId="13" xfId="0" applyNumberFormat="1" applyFont="1" applyBorder="1" applyAlignment="1">
      <alignment horizontal="left" vertical="top" shrinkToFit="1"/>
    </xf>
    <xf numFmtId="1" fontId="58" fillId="0" borderId="13" xfId="0" applyNumberFormat="1" applyFont="1" applyBorder="1" applyAlignment="1">
      <alignment horizontal="left" vertical="top" shrinkToFit="1"/>
    </xf>
    <xf numFmtId="4" fontId="0" fillId="0" borderId="0" xfId="0" applyNumberFormat="1" applyAlignment="1">
      <alignment horizontal="right" vertical="top"/>
    </xf>
    <xf numFmtId="0" fontId="17" fillId="0" borderId="0" xfId="0" applyFont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44" fillId="0" borderId="0" xfId="0" applyFont="1" applyAlignment="1">
      <alignment horizontal="center" vertical="top"/>
    </xf>
    <xf numFmtId="4" fontId="44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left" vertical="top" wrapText="1"/>
    </xf>
    <xf numFmtId="4" fontId="50" fillId="0" borderId="0" xfId="0" applyNumberFormat="1" applyFont="1" applyAlignment="1">
      <alignment horizontal="right" vertical="top"/>
    </xf>
    <xf numFmtId="0" fontId="11" fillId="0" borderId="2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4" fontId="94" fillId="0" borderId="1" xfId="0" applyNumberFormat="1" applyFont="1" applyBorder="1" applyAlignment="1">
      <alignment horizontal="right" vertical="top" shrinkToFit="1"/>
    </xf>
    <xf numFmtId="2" fontId="0" fillId="0" borderId="0" xfId="0" applyNumberFormat="1" applyAlignment="1">
      <alignment horizontal="right" vertical="top"/>
    </xf>
    <xf numFmtId="0" fontId="54" fillId="7" borderId="0" xfId="0" applyFont="1" applyFill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0" fontId="44" fillId="0" borderId="35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4" fontId="10" fillId="0" borderId="13" xfId="0" applyNumberFormat="1" applyFont="1" applyBorder="1" applyAlignment="1">
      <alignment horizontal="right" vertical="top" shrinkToFit="1"/>
    </xf>
    <xf numFmtId="4" fontId="46" fillId="0" borderId="13" xfId="0" applyNumberFormat="1" applyFont="1" applyBorder="1" applyAlignment="1">
      <alignment horizontal="right" vertical="top" shrinkToFit="1"/>
    </xf>
    <xf numFmtId="0" fontId="11" fillId="0" borderId="14" xfId="0" applyFont="1" applyBorder="1" applyAlignment="1">
      <alignment horizontal="left" vertical="top" wrapText="1"/>
    </xf>
    <xf numFmtId="1" fontId="46" fillId="0" borderId="2" xfId="0" applyNumberFormat="1" applyFont="1" applyBorder="1" applyAlignment="1">
      <alignment horizontal="center" vertical="top" shrinkToFit="1"/>
    </xf>
    <xf numFmtId="4" fontId="54" fillId="0" borderId="0" xfId="0" applyNumberFormat="1" applyFont="1" applyAlignment="1" applyProtection="1">
      <alignment vertical="center"/>
      <protection locked="0"/>
    </xf>
    <xf numFmtId="0" fontId="50" fillId="0" borderId="1" xfId="0" applyFont="1" applyBorder="1" applyAlignment="1">
      <alignment horizontal="left" wrapText="1"/>
    </xf>
    <xf numFmtId="4" fontId="70" fillId="15" borderId="4" xfId="0" applyNumberFormat="1" applyFont="1" applyFill="1" applyBorder="1" applyAlignment="1">
      <alignment horizontal="right" vertical="center" shrinkToFit="1"/>
    </xf>
    <xf numFmtId="1" fontId="70" fillId="15" borderId="1" xfId="0" applyNumberFormat="1" applyFont="1" applyFill="1" applyBorder="1" applyAlignment="1">
      <alignment horizontal="right" vertical="center" shrinkToFi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41" fillId="7" borderId="0" xfId="0" applyFont="1" applyFill="1" applyAlignment="1">
      <alignment horizontal="left" vertical="top" wrapText="1"/>
    </xf>
    <xf numFmtId="1" fontId="10" fillId="0" borderId="14" xfId="0" applyNumberFormat="1" applyFont="1" applyBorder="1" applyAlignment="1">
      <alignment horizontal="center" vertical="top" shrinkToFit="1"/>
    </xf>
    <xf numFmtId="1" fontId="10" fillId="0" borderId="2" xfId="0" applyNumberFormat="1" applyFont="1" applyBorder="1" applyAlignment="1">
      <alignment horizontal="center" vertical="top" shrinkToFit="1"/>
    </xf>
    <xf numFmtId="0" fontId="11" fillId="0" borderId="35" xfId="0" applyFont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right" vertical="top" shrinkToFit="1"/>
    </xf>
    <xf numFmtId="4" fontId="44" fillId="0" borderId="6" xfId="0" applyNumberFormat="1" applyFont="1" applyBorder="1" applyAlignment="1">
      <alignment horizontal="right" vertical="center"/>
    </xf>
    <xf numFmtId="0" fontId="0" fillId="7" borderId="1" xfId="0" applyFill="1" applyBorder="1" applyAlignment="1">
      <alignment horizontal="right" vertical="top" wrapText="1"/>
    </xf>
    <xf numFmtId="0" fontId="0" fillId="7" borderId="2" xfId="0" applyFill="1" applyBorder="1" applyAlignment="1">
      <alignment horizontal="right" vertical="top" wrapText="1"/>
    </xf>
    <xf numFmtId="4" fontId="55" fillId="11" borderId="4" xfId="0" applyNumberFormat="1" applyFont="1" applyFill="1" applyBorder="1" applyAlignment="1">
      <alignment horizontal="right" vertical="center" shrinkToFit="1"/>
    </xf>
    <xf numFmtId="4" fontId="97" fillId="0" borderId="8" xfId="0" applyNumberFormat="1" applyFont="1" applyBorder="1" applyAlignment="1">
      <alignment horizontal="right" vertical="top" shrinkToFit="1"/>
    </xf>
    <xf numFmtId="0" fontId="31" fillId="12" borderId="15" xfId="0" applyFont="1" applyFill="1" applyBorder="1" applyAlignment="1">
      <alignment horizontal="center" vertical="center" wrapText="1"/>
    </xf>
    <xf numFmtId="4" fontId="79" fillId="4" borderId="4" xfId="0" applyNumberFormat="1" applyFont="1" applyFill="1" applyBorder="1" applyAlignment="1">
      <alignment horizontal="right" vertical="center" shrinkToFit="1"/>
    </xf>
    <xf numFmtId="4" fontId="43" fillId="0" borderId="5" xfId="0" applyNumberFormat="1" applyFont="1" applyBorder="1" applyAlignment="1">
      <alignment horizontal="right" vertical="top" shrinkToFit="1"/>
    </xf>
    <xf numFmtId="4" fontId="10" fillId="6" borderId="8" xfId="0" applyNumberFormat="1" applyFont="1" applyFill="1" applyBorder="1" applyAlignment="1">
      <alignment horizontal="right" vertical="top" shrinkToFit="1"/>
    </xf>
    <xf numFmtId="1" fontId="1" fillId="7" borderId="39" xfId="0" applyNumberFormat="1" applyFont="1" applyFill="1" applyBorder="1" applyAlignment="1">
      <alignment horizontal="right" vertical="top" shrinkToFit="1"/>
    </xf>
    <xf numFmtId="1" fontId="1" fillId="7" borderId="40" xfId="0" applyNumberFormat="1" applyFont="1" applyFill="1" applyBorder="1" applyAlignment="1">
      <alignment horizontal="right" vertical="top" shrinkToFit="1"/>
    </xf>
    <xf numFmtId="1" fontId="1" fillId="7" borderId="2" xfId="0" applyNumberFormat="1" applyFont="1" applyFill="1" applyBorder="1" applyAlignment="1">
      <alignment horizontal="right" vertical="top" shrinkToFit="1"/>
    </xf>
    <xf numFmtId="1" fontId="1" fillId="7" borderId="0" xfId="0" applyNumberFormat="1" applyFont="1" applyFill="1" applyAlignment="1">
      <alignment horizontal="right" vertical="top" shrinkToFit="1"/>
    </xf>
    <xf numFmtId="0" fontId="99" fillId="0" borderId="0" xfId="0" applyFont="1" applyAlignment="1">
      <alignment horizontal="left" vertical="top"/>
    </xf>
    <xf numFmtId="0" fontId="98" fillId="0" borderId="0" xfId="0" applyFont="1" applyAlignment="1">
      <alignment horizontal="right" vertical="center"/>
    </xf>
    <xf numFmtId="0" fontId="99" fillId="0" borderId="0" xfId="0" applyFont="1" applyAlignment="1">
      <alignment horizontal="center" vertical="top"/>
    </xf>
    <xf numFmtId="0" fontId="98" fillId="0" borderId="0" xfId="0" applyFont="1" applyAlignment="1">
      <alignment horizontal="left" vertical="top" wrapText="1"/>
    </xf>
    <xf numFmtId="4" fontId="100" fillId="0" borderId="0" xfId="0" applyNumberFormat="1" applyFont="1" applyAlignment="1">
      <alignment horizontal="right" vertical="top"/>
    </xf>
    <xf numFmtId="4" fontId="99" fillId="12" borderId="0" xfId="0" applyNumberFormat="1" applyFont="1" applyFill="1" applyAlignment="1">
      <alignment horizontal="right" vertical="center"/>
    </xf>
    <xf numFmtId="0" fontId="72" fillId="7" borderId="0" xfId="0" applyFont="1" applyFill="1" applyAlignment="1">
      <alignment horizontal="left" vertical="top" wrapText="1"/>
    </xf>
    <xf numFmtId="4" fontId="10" fillId="7" borderId="3" xfId="0" applyNumberFormat="1" applyFont="1" applyFill="1" applyBorder="1" applyAlignment="1">
      <alignment horizontal="right" vertical="top" shrinkToFit="1"/>
    </xf>
    <xf numFmtId="1" fontId="10" fillId="7" borderId="1" xfId="0" applyNumberFormat="1" applyFont="1" applyFill="1" applyBorder="1" applyAlignment="1">
      <alignment horizontal="right" vertical="top" shrinkToFit="1"/>
    </xf>
    <xf numFmtId="1" fontId="10" fillId="0" borderId="35" xfId="0" applyNumberFormat="1" applyFont="1" applyBorder="1" applyAlignment="1">
      <alignment horizontal="center" vertical="top" shrinkToFit="1"/>
    </xf>
    <xf numFmtId="4" fontId="46" fillId="7" borderId="3" xfId="0" applyNumberFormat="1" applyFont="1" applyFill="1" applyBorder="1" applyAlignment="1">
      <alignment horizontal="right" vertical="top" shrinkToFit="1"/>
    </xf>
    <xf numFmtId="0" fontId="44" fillId="0" borderId="0" xfId="0" applyFont="1" applyAlignment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34" fillId="0" borderId="13" xfId="0" applyFont="1" applyBorder="1" applyAlignment="1">
      <alignment horizontal="left" vertical="top" wrapText="1"/>
    </xf>
    <xf numFmtId="0" fontId="101" fillId="12" borderId="2" xfId="0" applyFont="1" applyFill="1" applyBorder="1" applyAlignment="1">
      <alignment horizontal="center" vertical="center" wrapText="1"/>
    </xf>
    <xf numFmtId="164" fontId="102" fillId="2" borderId="2" xfId="0" applyNumberFormat="1" applyFont="1" applyFill="1" applyBorder="1" applyAlignment="1">
      <alignment horizontal="center" vertical="top" shrinkToFit="1"/>
    </xf>
    <xf numFmtId="4" fontId="103" fillId="11" borderId="1" xfId="0" applyNumberFormat="1" applyFont="1" applyFill="1" applyBorder="1" applyAlignment="1">
      <alignment horizontal="right" vertical="center" shrinkToFit="1"/>
    </xf>
    <xf numFmtId="4" fontId="103" fillId="7" borderId="1" xfId="0" applyNumberFormat="1" applyFont="1" applyFill="1" applyBorder="1" applyAlignment="1">
      <alignment horizontal="right" vertical="top" shrinkToFit="1"/>
    </xf>
    <xf numFmtId="4" fontId="104" fillId="3" borderId="1" xfId="0" applyNumberFormat="1" applyFont="1" applyFill="1" applyBorder="1" applyAlignment="1">
      <alignment horizontal="right" vertical="center" shrinkToFit="1"/>
    </xf>
    <xf numFmtId="4" fontId="104" fillId="4" borderId="1" xfId="0" applyNumberFormat="1" applyFont="1" applyFill="1" applyBorder="1" applyAlignment="1">
      <alignment horizontal="right" vertical="top" shrinkToFit="1"/>
    </xf>
    <xf numFmtId="4" fontId="104" fillId="5" borderId="1" xfId="0" applyNumberFormat="1" applyFont="1" applyFill="1" applyBorder="1" applyAlignment="1">
      <alignment horizontal="right" vertical="top" shrinkToFit="1"/>
    </xf>
    <xf numFmtId="4" fontId="104" fillId="6" borderId="1" xfId="0" applyNumberFormat="1" applyFont="1" applyFill="1" applyBorder="1" applyAlignment="1">
      <alignment horizontal="right" vertical="top" shrinkToFit="1"/>
    </xf>
    <xf numFmtId="4" fontId="104" fillId="7" borderId="1" xfId="0" applyNumberFormat="1" applyFont="1" applyFill="1" applyBorder="1" applyAlignment="1">
      <alignment horizontal="right" vertical="top" shrinkToFit="1"/>
    </xf>
    <xf numFmtId="4" fontId="105" fillId="0" borderId="10" xfId="0" applyNumberFormat="1" applyFont="1" applyBorder="1" applyAlignment="1" applyProtection="1">
      <alignment vertical="center"/>
      <protection locked="0"/>
    </xf>
    <xf numFmtId="4" fontId="106" fillId="0" borderId="2" xfId="0" applyNumberFormat="1" applyFont="1" applyBorder="1" applyAlignment="1">
      <alignment horizontal="right" vertical="top" shrinkToFit="1"/>
    </xf>
    <xf numFmtId="4" fontId="104" fillId="0" borderId="3" xfId="0" applyNumberFormat="1" applyFont="1" applyBorder="1" applyAlignment="1">
      <alignment horizontal="right" vertical="top" shrinkToFit="1"/>
    </xf>
    <xf numFmtId="4" fontId="106" fillId="0" borderId="3" xfId="0" applyNumberFormat="1" applyFont="1" applyBorder="1" applyAlignment="1">
      <alignment horizontal="right" vertical="top" shrinkToFit="1"/>
    </xf>
    <xf numFmtId="4" fontId="106" fillId="0" borderId="8" xfId="0" applyNumberFormat="1" applyFont="1" applyBorder="1" applyAlignment="1">
      <alignment horizontal="right" vertical="top" shrinkToFit="1"/>
    </xf>
    <xf numFmtId="4" fontId="106" fillId="0" borderId="17" xfId="0" applyNumberFormat="1" applyFont="1" applyBorder="1" applyAlignment="1">
      <alignment horizontal="right" vertical="top" shrinkToFit="1"/>
    </xf>
    <xf numFmtId="4" fontId="104" fillId="11" borderId="9" xfId="0" applyNumberFormat="1" applyFont="1" applyFill="1" applyBorder="1" applyAlignment="1">
      <alignment horizontal="right" vertical="center" shrinkToFit="1"/>
    </xf>
    <xf numFmtId="4" fontId="107" fillId="7" borderId="1" xfId="0" applyNumberFormat="1" applyFont="1" applyFill="1" applyBorder="1" applyAlignment="1">
      <alignment horizontal="right" vertical="center" shrinkToFit="1"/>
    </xf>
    <xf numFmtId="4" fontId="104" fillId="4" borderId="1" xfId="0" applyNumberFormat="1" applyFont="1" applyFill="1" applyBorder="1" applyAlignment="1">
      <alignment horizontal="right" vertical="center" shrinkToFit="1"/>
    </xf>
    <xf numFmtId="4" fontId="104" fillId="5" borderId="7" xfId="0" applyNumberFormat="1" applyFont="1" applyFill="1" applyBorder="1" applyAlignment="1">
      <alignment horizontal="right" vertical="center" shrinkToFit="1"/>
    </xf>
    <xf numFmtId="4" fontId="104" fillId="6" borderId="2" xfId="0" applyNumberFormat="1" applyFont="1" applyFill="1" applyBorder="1" applyAlignment="1">
      <alignment horizontal="right" vertical="top" shrinkToFit="1"/>
    </xf>
    <xf numFmtId="4" fontId="104" fillId="0" borderId="1" xfId="0" applyNumberFormat="1" applyFont="1" applyBorder="1" applyAlignment="1">
      <alignment horizontal="right" vertical="top" shrinkToFit="1"/>
    </xf>
    <xf numFmtId="4" fontId="103" fillId="0" borderId="10" xfId="0" applyNumberFormat="1" applyFont="1" applyBorder="1" applyAlignment="1" applyProtection="1">
      <alignment vertical="center"/>
      <protection locked="0"/>
    </xf>
    <xf numFmtId="4" fontId="104" fillId="0" borderId="2" xfId="0" applyNumberFormat="1" applyFont="1" applyBorder="1" applyAlignment="1">
      <alignment horizontal="right" vertical="top" shrinkToFit="1"/>
    </xf>
    <xf numFmtId="4" fontId="106" fillId="0" borderId="1" xfId="0" applyNumberFormat="1" applyFont="1" applyBorder="1" applyAlignment="1">
      <alignment horizontal="right" vertical="top" shrinkToFit="1"/>
    </xf>
    <xf numFmtId="4" fontId="104" fillId="0" borderId="1" xfId="0" applyNumberFormat="1" applyFont="1" applyBorder="1" applyAlignment="1">
      <alignment horizontal="right" vertical="center" shrinkToFit="1"/>
    </xf>
    <xf numFmtId="4" fontId="104" fillId="5" borderId="1" xfId="0" applyNumberFormat="1" applyFont="1" applyFill="1" applyBorder="1" applyAlignment="1">
      <alignment horizontal="right" vertical="center" shrinkToFit="1"/>
    </xf>
    <xf numFmtId="4" fontId="104" fillId="0" borderId="7" xfId="0" applyNumberFormat="1" applyFont="1" applyBorder="1" applyAlignment="1">
      <alignment horizontal="right" vertical="top" shrinkToFit="1"/>
    </xf>
    <xf numFmtId="4" fontId="104" fillId="5" borderId="4" xfId="0" applyNumberFormat="1" applyFont="1" applyFill="1" applyBorder="1" applyAlignment="1">
      <alignment horizontal="right" vertical="top" shrinkToFit="1"/>
    </xf>
    <xf numFmtId="4" fontId="106" fillId="7" borderId="1" xfId="0" applyNumberFormat="1" applyFont="1" applyFill="1" applyBorder="1" applyAlignment="1">
      <alignment horizontal="right" vertical="top" shrinkToFit="1"/>
    </xf>
    <xf numFmtId="4" fontId="108" fillId="0" borderId="1" xfId="0" applyNumberFormat="1" applyFont="1" applyBorder="1" applyAlignment="1">
      <alignment horizontal="right" vertical="top" shrinkToFit="1"/>
    </xf>
    <xf numFmtId="4" fontId="105" fillId="0" borderId="2" xfId="0" applyNumberFormat="1" applyFont="1" applyBorder="1" applyAlignment="1">
      <alignment horizontal="right" vertical="top" shrinkToFit="1"/>
    </xf>
    <xf numFmtId="4" fontId="108" fillId="0" borderId="2" xfId="0" applyNumberFormat="1" applyFont="1" applyBorder="1" applyAlignment="1">
      <alignment horizontal="right" vertical="top" shrinkToFit="1"/>
    </xf>
    <xf numFmtId="4" fontId="104" fillId="7" borderId="13" xfId="0" applyNumberFormat="1" applyFont="1" applyFill="1" applyBorder="1" applyAlignment="1">
      <alignment horizontal="right" vertical="top" shrinkToFit="1"/>
    </xf>
    <xf numFmtId="4" fontId="106" fillId="7" borderId="0" xfId="0" applyNumberFormat="1" applyFont="1" applyFill="1" applyAlignment="1">
      <alignment horizontal="right" vertical="top" shrinkToFit="1"/>
    </xf>
    <xf numFmtId="4" fontId="104" fillId="0" borderId="13" xfId="0" applyNumberFormat="1" applyFont="1" applyBorder="1" applyAlignment="1">
      <alignment horizontal="right" vertical="top" shrinkToFit="1"/>
    </xf>
    <xf numFmtId="4" fontId="106" fillId="0" borderId="6" xfId="0" applyNumberFormat="1" applyFont="1" applyBorder="1" applyAlignment="1">
      <alignment horizontal="right" vertical="top" shrinkToFit="1"/>
    </xf>
    <xf numFmtId="4" fontId="107" fillId="3" borderId="1" xfId="0" applyNumberFormat="1" applyFont="1" applyFill="1" applyBorder="1" applyAlignment="1">
      <alignment horizontal="right" vertical="center" shrinkToFit="1"/>
    </xf>
    <xf numFmtId="4" fontId="105" fillId="4" borderId="1" xfId="0" applyNumberFormat="1" applyFont="1" applyFill="1" applyBorder="1" applyAlignment="1">
      <alignment horizontal="right" vertical="top" shrinkToFit="1"/>
    </xf>
    <xf numFmtId="4" fontId="105" fillId="5" borderId="1" xfId="0" applyNumberFormat="1" applyFont="1" applyFill="1" applyBorder="1" applyAlignment="1">
      <alignment horizontal="right" vertical="center" shrinkToFit="1"/>
    </xf>
    <xf numFmtId="4" fontId="105" fillId="6" borderId="1" xfId="0" applyNumberFormat="1" applyFont="1" applyFill="1" applyBorder="1" applyAlignment="1">
      <alignment horizontal="right" vertical="top" shrinkToFit="1"/>
    </xf>
    <xf numFmtId="4" fontId="105" fillId="6" borderId="2" xfId="0" applyNumberFormat="1" applyFont="1" applyFill="1" applyBorder="1" applyAlignment="1">
      <alignment horizontal="right" vertical="top" shrinkToFit="1"/>
    </xf>
    <xf numFmtId="4" fontId="105" fillId="4" borderId="1" xfId="0" applyNumberFormat="1" applyFont="1" applyFill="1" applyBorder="1" applyAlignment="1">
      <alignment horizontal="right" vertical="center" shrinkToFit="1"/>
    </xf>
    <xf numFmtId="4" fontId="108" fillId="0" borderId="3" xfId="0" applyNumberFormat="1" applyFont="1" applyBorder="1" applyAlignment="1">
      <alignment horizontal="right" vertical="top" shrinkToFit="1"/>
    </xf>
    <xf numFmtId="4" fontId="105" fillId="7" borderId="1" xfId="0" applyNumberFormat="1" applyFont="1" applyFill="1" applyBorder="1" applyAlignment="1">
      <alignment horizontal="right" vertical="top" shrinkToFit="1"/>
    </xf>
    <xf numFmtId="4" fontId="107" fillId="4" borderId="1" xfId="0" applyNumberFormat="1" applyFont="1" applyFill="1" applyBorder="1" applyAlignment="1">
      <alignment horizontal="right" vertical="top" shrinkToFit="1"/>
    </xf>
    <xf numFmtId="4" fontId="107" fillId="5" borderId="1" xfId="0" applyNumberFormat="1" applyFont="1" applyFill="1" applyBorder="1" applyAlignment="1">
      <alignment horizontal="right" vertical="top" shrinkToFit="1"/>
    </xf>
    <xf numFmtId="4" fontId="107" fillId="6" borderId="1" xfId="0" applyNumberFormat="1" applyFont="1" applyFill="1" applyBorder="1" applyAlignment="1">
      <alignment horizontal="right" vertical="top" shrinkToFit="1"/>
    </xf>
    <xf numFmtId="4" fontId="107" fillId="7" borderId="1" xfId="0" applyNumberFormat="1" applyFont="1" applyFill="1" applyBorder="1" applyAlignment="1">
      <alignment horizontal="right" vertical="top" shrinkToFit="1"/>
    </xf>
    <xf numFmtId="4" fontId="107" fillId="0" borderId="10" xfId="0" applyNumberFormat="1" applyFont="1" applyBorder="1" applyAlignment="1" applyProtection="1">
      <alignment vertical="center"/>
      <protection locked="0"/>
    </xf>
    <xf numFmtId="4" fontId="105" fillId="5" borderId="1" xfId="0" applyNumberFormat="1" applyFont="1" applyFill="1" applyBorder="1" applyAlignment="1">
      <alignment horizontal="right" vertical="top" shrinkToFit="1"/>
    </xf>
    <xf numFmtId="4" fontId="105" fillId="0" borderId="32" xfId="0" applyNumberFormat="1" applyFont="1" applyBorder="1" applyAlignment="1" applyProtection="1">
      <alignment vertical="center"/>
      <protection locked="0"/>
    </xf>
    <xf numFmtId="4" fontId="106" fillId="0" borderId="13" xfId="0" applyNumberFormat="1" applyFont="1" applyBorder="1" applyAlignment="1">
      <alignment horizontal="right" vertical="top" shrinkToFit="1"/>
    </xf>
    <xf numFmtId="4" fontId="104" fillId="3" borderId="9" xfId="0" applyNumberFormat="1" applyFont="1" applyFill="1" applyBorder="1" applyAlignment="1">
      <alignment horizontal="right" vertical="center" shrinkToFit="1"/>
    </xf>
    <xf numFmtId="4" fontId="104" fillId="5" borderId="7" xfId="0" applyNumberFormat="1" applyFont="1" applyFill="1" applyBorder="1" applyAlignment="1">
      <alignment horizontal="right" vertical="top" shrinkToFit="1"/>
    </xf>
    <xf numFmtId="4" fontId="104" fillId="6" borderId="2" xfId="1" applyNumberFormat="1" applyFont="1" applyFill="1" applyBorder="1" applyAlignment="1">
      <alignment vertical="top" shrinkToFit="1"/>
    </xf>
    <xf numFmtId="2" fontId="104" fillId="6" borderId="2" xfId="0" applyNumberFormat="1" applyFont="1" applyFill="1" applyBorder="1" applyAlignment="1">
      <alignment horizontal="right" vertical="top" shrinkToFit="1"/>
    </xf>
    <xf numFmtId="2" fontId="104" fillId="7" borderId="2" xfId="0" applyNumberFormat="1" applyFont="1" applyFill="1" applyBorder="1" applyAlignment="1">
      <alignment horizontal="right" vertical="top" shrinkToFit="1"/>
    </xf>
    <xf numFmtId="2" fontId="106" fillId="7" borderId="2" xfId="0" applyNumberFormat="1" applyFont="1" applyFill="1" applyBorder="1" applyAlignment="1">
      <alignment horizontal="right" vertical="top" shrinkToFit="1"/>
    </xf>
    <xf numFmtId="4" fontId="104" fillId="4" borderId="7" xfId="0" applyNumberFormat="1" applyFont="1" applyFill="1" applyBorder="1" applyAlignment="1">
      <alignment horizontal="right" vertical="top" shrinkToFit="1"/>
    </xf>
    <xf numFmtId="4" fontId="104" fillId="6" borderId="8" xfId="0" applyNumberFormat="1" applyFont="1" applyFill="1" applyBorder="1" applyAlignment="1">
      <alignment horizontal="right" vertical="top" shrinkToFit="1"/>
    </xf>
    <xf numFmtId="4" fontId="104" fillId="7" borderId="7" xfId="0" applyNumberFormat="1" applyFont="1" applyFill="1" applyBorder="1" applyAlignment="1">
      <alignment horizontal="right" vertical="top" shrinkToFit="1"/>
    </xf>
    <xf numFmtId="4" fontId="106" fillId="7" borderId="13" xfId="0" applyNumberFormat="1" applyFont="1" applyFill="1" applyBorder="1" applyAlignment="1">
      <alignment horizontal="right" vertical="top" shrinkToFit="1"/>
    </xf>
    <xf numFmtId="4" fontId="104" fillId="0" borderId="23" xfId="0" applyNumberFormat="1" applyFont="1" applyBorder="1" applyAlignment="1" applyProtection="1">
      <alignment vertical="center"/>
      <protection locked="0"/>
    </xf>
    <xf numFmtId="4" fontId="106" fillId="7" borderId="2" xfId="0" applyNumberFormat="1" applyFont="1" applyFill="1" applyBorder="1" applyAlignment="1">
      <alignment horizontal="right" vertical="top" shrinkToFit="1"/>
    </xf>
    <xf numFmtId="4" fontId="104" fillId="10" borderId="2" xfId="0" applyNumberFormat="1" applyFont="1" applyFill="1" applyBorder="1" applyAlignment="1">
      <alignment horizontal="right" vertical="center" shrinkToFit="1"/>
    </xf>
    <xf numFmtId="2" fontId="106" fillId="0" borderId="2" xfId="0" applyNumberFormat="1" applyFont="1" applyBorder="1" applyAlignment="1">
      <alignment horizontal="right" vertical="top" shrinkToFit="1"/>
    </xf>
    <xf numFmtId="4" fontId="103" fillId="0" borderId="32" xfId="0" applyNumberFormat="1" applyFont="1" applyBorder="1" applyAlignment="1" applyProtection="1">
      <alignment vertical="center"/>
      <protection locked="0"/>
    </xf>
    <xf numFmtId="4" fontId="109" fillId="0" borderId="13" xfId="0" applyNumberFormat="1" applyFont="1" applyBorder="1" applyAlignment="1" applyProtection="1">
      <alignment vertical="center"/>
      <protection locked="0"/>
    </xf>
    <xf numFmtId="4" fontId="106" fillId="0" borderId="14" xfId="0" applyNumberFormat="1" applyFont="1" applyBorder="1" applyAlignment="1">
      <alignment horizontal="right" vertical="top" shrinkToFit="1"/>
    </xf>
    <xf numFmtId="43" fontId="107" fillId="0" borderId="2" xfId="1" applyFont="1" applyFill="1" applyBorder="1" applyAlignment="1">
      <alignment horizontal="right" vertical="top" shrinkToFit="1"/>
    </xf>
    <xf numFmtId="2" fontId="108" fillId="0" borderId="2" xfId="0" applyNumberFormat="1" applyFont="1" applyBorder="1" applyAlignment="1">
      <alignment horizontal="right" vertical="top" shrinkToFit="1"/>
    </xf>
    <xf numFmtId="4" fontId="105" fillId="4" borderId="7" xfId="0" applyNumberFormat="1" applyFont="1" applyFill="1" applyBorder="1" applyAlignment="1">
      <alignment horizontal="right" vertical="top" shrinkToFit="1"/>
    </xf>
    <xf numFmtId="4" fontId="105" fillId="0" borderId="1" xfId="0" applyNumberFormat="1" applyFont="1" applyBorder="1" applyAlignment="1">
      <alignment horizontal="right" vertical="top" shrinkToFit="1"/>
    </xf>
    <xf numFmtId="4" fontId="105" fillId="4" borderId="7" xfId="0" applyNumberFormat="1" applyFont="1" applyFill="1" applyBorder="1" applyAlignment="1">
      <alignment horizontal="right" vertical="center" shrinkToFit="1"/>
    </xf>
    <xf numFmtId="4" fontId="104" fillId="4" borderId="7" xfId="0" applyNumberFormat="1" applyFont="1" applyFill="1" applyBorder="1" applyAlignment="1">
      <alignment horizontal="right" vertical="center" shrinkToFit="1"/>
    </xf>
    <xf numFmtId="4" fontId="108" fillId="0" borderId="10" xfId="0" applyNumberFormat="1" applyFont="1" applyBorder="1" applyAlignment="1" applyProtection="1">
      <alignment vertical="center"/>
      <protection locked="0"/>
    </xf>
    <xf numFmtId="4" fontId="108" fillId="0" borderId="8" xfId="0" applyNumberFormat="1" applyFont="1" applyBorder="1" applyAlignment="1">
      <alignment horizontal="right" vertical="top" shrinkToFit="1"/>
    </xf>
    <xf numFmtId="4" fontId="107" fillId="0" borderId="2" xfId="0" applyNumberFormat="1" applyFont="1" applyBorder="1" applyAlignment="1">
      <alignment horizontal="right" vertical="top" shrinkToFit="1"/>
    </xf>
    <xf numFmtId="4" fontId="105" fillId="0" borderId="23" xfId="0" applyNumberFormat="1" applyFont="1" applyBorder="1" applyAlignment="1" applyProtection="1">
      <alignment vertical="center"/>
      <protection locked="0"/>
    </xf>
    <xf numFmtId="4" fontId="107" fillId="0" borderId="2" xfId="0" applyNumberFormat="1" applyFont="1" applyBorder="1" applyAlignment="1">
      <alignment horizontal="right" vertical="center" wrapText="1"/>
    </xf>
    <xf numFmtId="4" fontId="103" fillId="3" borderId="1" xfId="0" applyNumberFormat="1" applyFont="1" applyFill="1" applyBorder="1" applyAlignment="1">
      <alignment horizontal="right" vertical="center" shrinkToFit="1"/>
    </xf>
    <xf numFmtId="4" fontId="106" fillId="0" borderId="7" xfId="0" applyNumberFormat="1" applyFont="1" applyBorder="1" applyAlignment="1">
      <alignment horizontal="right" vertical="top" shrinkToFit="1"/>
    </xf>
    <xf numFmtId="4" fontId="107" fillId="0" borderId="2" xfId="0" applyNumberFormat="1" applyFont="1" applyBorder="1" applyAlignment="1">
      <alignment horizontal="right" vertical="center" shrinkToFit="1"/>
    </xf>
    <xf numFmtId="4" fontId="104" fillId="0" borderId="8" xfId="0" applyNumberFormat="1" applyFont="1" applyBorder="1" applyAlignment="1">
      <alignment horizontal="right" vertical="top" shrinkToFit="1"/>
    </xf>
    <xf numFmtId="4" fontId="104" fillId="0" borderId="10" xfId="0" applyNumberFormat="1" applyFont="1" applyBorder="1" applyAlignment="1" applyProtection="1">
      <alignment vertical="center"/>
      <protection locked="0"/>
    </xf>
    <xf numFmtId="4" fontId="104" fillId="6" borderId="7" xfId="0" applyNumberFormat="1" applyFont="1" applyFill="1" applyBorder="1" applyAlignment="1">
      <alignment horizontal="right" vertical="top" shrinkToFit="1"/>
    </xf>
    <xf numFmtId="4" fontId="104" fillId="0" borderId="9" xfId="0" applyNumberFormat="1" applyFont="1" applyBorder="1" applyAlignment="1">
      <alignment horizontal="right" vertical="top" shrinkToFit="1"/>
    </xf>
    <xf numFmtId="4" fontId="110" fillId="15" borderId="1" xfId="0" applyNumberFormat="1" applyFont="1" applyFill="1" applyBorder="1" applyAlignment="1">
      <alignment horizontal="right" vertical="center" shrinkToFit="1"/>
    </xf>
    <xf numFmtId="0" fontId="109" fillId="0" borderId="0" xfId="0" applyFont="1" applyAlignment="1">
      <alignment horizontal="left" vertical="top"/>
    </xf>
    <xf numFmtId="0" fontId="38" fillId="0" borderId="1" xfId="0" applyFont="1" applyBorder="1" applyAlignment="1">
      <alignment horizontal="center" vertical="center" wrapText="1"/>
    </xf>
    <xf numFmtId="164" fontId="111" fillId="0" borderId="1" xfId="0" applyNumberFormat="1" applyFont="1" applyBorder="1" applyAlignment="1">
      <alignment horizontal="center" vertical="top" shrinkToFit="1"/>
    </xf>
    <xf numFmtId="4" fontId="112" fillId="3" borderId="1" xfId="0" applyNumberFormat="1" applyFont="1" applyFill="1" applyBorder="1" applyAlignment="1">
      <alignment horizontal="right" vertical="top" shrinkToFit="1"/>
    </xf>
    <xf numFmtId="4" fontId="112" fillId="0" borderId="1" xfId="0" applyNumberFormat="1" applyFont="1" applyBorder="1" applyAlignment="1">
      <alignment horizontal="right" vertical="top" shrinkToFit="1"/>
    </xf>
    <xf numFmtId="4" fontId="113" fillId="0" borderId="1" xfId="0" applyNumberFormat="1" applyFont="1" applyBorder="1" applyAlignment="1">
      <alignment horizontal="right" vertical="top" shrinkToFit="1"/>
    </xf>
    <xf numFmtId="4" fontId="113" fillId="0" borderId="7" xfId="0" applyNumberFormat="1" applyFont="1" applyBorder="1" applyAlignment="1">
      <alignment horizontal="right" vertical="top" shrinkToFit="1"/>
    </xf>
    <xf numFmtId="4" fontId="112" fillId="0" borderId="13" xfId="0" applyNumberFormat="1" applyFont="1" applyBorder="1" applyAlignment="1">
      <alignment horizontal="right" vertical="top" shrinkToFit="1"/>
    </xf>
    <xf numFmtId="4" fontId="113" fillId="0" borderId="13" xfId="0" applyNumberFormat="1" applyFont="1" applyBorder="1" applyAlignment="1">
      <alignment horizontal="right" vertical="top" shrinkToFit="1"/>
    </xf>
    <xf numFmtId="2" fontId="113" fillId="0" borderId="1" xfId="0" applyNumberFormat="1" applyFont="1" applyBorder="1" applyAlignment="1">
      <alignment horizontal="right" vertical="top" shrinkToFit="1"/>
    </xf>
    <xf numFmtId="4" fontId="112" fillId="7" borderId="1" xfId="0" applyNumberFormat="1" applyFont="1" applyFill="1" applyBorder="1" applyAlignment="1">
      <alignment horizontal="right" vertical="top" shrinkToFit="1"/>
    </xf>
    <xf numFmtId="4" fontId="113" fillId="7" borderId="1" xfId="0" applyNumberFormat="1" applyFont="1" applyFill="1" applyBorder="1" applyAlignment="1">
      <alignment horizontal="right" vertical="top" shrinkToFit="1"/>
    </xf>
    <xf numFmtId="0" fontId="114" fillId="0" borderId="1" xfId="0" applyFont="1" applyBorder="1" applyAlignment="1">
      <alignment horizontal="center" vertical="center" wrapText="1"/>
    </xf>
    <xf numFmtId="164" fontId="112" fillId="0" borderId="1" xfId="0" applyNumberFormat="1" applyFont="1" applyBorder="1" applyAlignment="1">
      <alignment horizontal="center" vertical="top" shrinkToFit="1"/>
    </xf>
    <xf numFmtId="0" fontId="109" fillId="0" borderId="1" xfId="0" applyFont="1" applyBorder="1" applyAlignment="1">
      <alignment horizontal="left" wrapText="1"/>
    </xf>
    <xf numFmtId="4" fontId="109" fillId="0" borderId="10" xfId="0" applyNumberFormat="1" applyFont="1" applyBorder="1" applyAlignment="1">
      <alignment vertical="center"/>
    </xf>
    <xf numFmtId="4" fontId="112" fillId="2" borderId="1" xfId="0" applyNumberFormat="1" applyFont="1" applyFill="1" applyBorder="1" applyAlignment="1">
      <alignment horizontal="right" vertical="top" shrinkToFit="1"/>
    </xf>
    <xf numFmtId="4" fontId="112" fillId="7" borderId="1" xfId="0" applyNumberFormat="1" applyFont="1" applyFill="1" applyBorder="1" applyAlignment="1">
      <alignment horizontal="right" vertical="center" shrinkToFit="1"/>
    </xf>
    <xf numFmtId="0" fontId="109" fillId="0" borderId="1" xfId="0" applyFont="1" applyBorder="1" applyAlignment="1">
      <alignment horizontal="center" vertical="center" wrapText="1"/>
    </xf>
    <xf numFmtId="4" fontId="112" fillId="0" borderId="3" xfId="0" applyNumberFormat="1" applyFont="1" applyBorder="1" applyAlignment="1">
      <alignment horizontal="right" vertical="top" wrapText="1"/>
    </xf>
    <xf numFmtId="0" fontId="0" fillId="16" borderId="0" xfId="0" applyFill="1" applyAlignment="1">
      <alignment horizontal="left" vertical="top"/>
    </xf>
    <xf numFmtId="4" fontId="108" fillId="0" borderId="4" xfId="0" applyNumberFormat="1" applyFont="1" applyBorder="1" applyAlignment="1">
      <alignment horizontal="right" vertical="top" shrinkToFit="1"/>
    </xf>
    <xf numFmtId="4" fontId="10" fillId="4" borderId="22" xfId="0" applyNumberFormat="1" applyFont="1" applyFill="1" applyBorder="1" applyAlignment="1">
      <alignment horizontal="right" vertical="center" shrinkToFit="1"/>
    </xf>
    <xf numFmtId="4" fontId="105" fillId="0" borderId="4" xfId="0" applyNumberFormat="1" applyFont="1" applyBorder="1" applyAlignment="1">
      <alignment horizontal="right" vertical="top" shrinkToFit="1"/>
    </xf>
    <xf numFmtId="4" fontId="50" fillId="12" borderId="0" xfId="0" applyNumberFormat="1" applyFont="1" applyFill="1" applyAlignment="1">
      <alignment vertical="center"/>
    </xf>
    <xf numFmtId="0" fontId="4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50" fillId="0" borderId="0" xfId="0" applyFont="1" applyAlignment="1">
      <alignment horizontal="left" vertical="center"/>
    </xf>
    <xf numFmtId="4" fontId="44" fillId="12" borderId="13" xfId="0" applyNumberFormat="1" applyFont="1" applyFill="1" applyBorder="1" applyAlignment="1">
      <alignment vertical="center"/>
    </xf>
    <xf numFmtId="4" fontId="44" fillId="12" borderId="13" xfId="0" applyNumberFormat="1" applyFont="1" applyFill="1" applyBorder="1" applyAlignment="1">
      <alignment horizontal="right" vertical="center"/>
    </xf>
    <xf numFmtId="0" fontId="44" fillId="12" borderId="17" xfId="0" applyFont="1" applyFill="1" applyBorder="1" applyAlignment="1">
      <alignment horizontal="left" vertical="top"/>
    </xf>
    <xf numFmtId="0" fontId="44" fillId="12" borderId="29" xfId="0" applyFont="1" applyFill="1" applyBorder="1" applyAlignment="1">
      <alignment horizontal="left" vertical="top"/>
    </xf>
    <xf numFmtId="0" fontId="44" fillId="12" borderId="25" xfId="0" applyFont="1" applyFill="1" applyBorder="1" applyAlignment="1">
      <alignment horizontal="left" vertical="top"/>
    </xf>
    <xf numFmtId="4" fontId="44" fillId="12" borderId="21" xfId="0" applyNumberFormat="1" applyFont="1" applyFill="1" applyBorder="1" applyAlignment="1">
      <alignment horizontal="right" vertical="center"/>
    </xf>
    <xf numFmtId="0" fontId="44" fillId="12" borderId="17" xfId="0" applyFont="1" applyFill="1" applyBorder="1" applyAlignment="1">
      <alignment horizontal="left" vertical="center"/>
    </xf>
    <xf numFmtId="4" fontId="44" fillId="12" borderId="17" xfId="0" applyNumberFormat="1" applyFont="1" applyFill="1" applyBorder="1" applyAlignment="1">
      <alignment vertical="center"/>
    </xf>
    <xf numFmtId="4" fontId="100" fillId="12" borderId="17" xfId="0" applyNumberFormat="1" applyFont="1" applyFill="1" applyBorder="1" applyAlignment="1">
      <alignment vertical="center"/>
    </xf>
    <xf numFmtId="0" fontId="50" fillId="12" borderId="17" xfId="0" applyFont="1" applyFill="1" applyBorder="1" applyAlignment="1">
      <alignment horizontal="left" vertical="top"/>
    </xf>
    <xf numFmtId="4" fontId="0" fillId="12" borderId="17" xfId="0" applyNumberFormat="1" applyFill="1" applyBorder="1" applyAlignment="1">
      <alignment vertical="center"/>
    </xf>
    <xf numFmtId="4" fontId="99" fillId="12" borderId="17" xfId="0" applyNumberFormat="1" applyFont="1" applyFill="1" applyBorder="1" applyAlignment="1">
      <alignment vertical="center"/>
    </xf>
    <xf numFmtId="0" fontId="50" fillId="12" borderId="17" xfId="0" applyFont="1" applyFill="1" applyBorder="1" applyAlignment="1">
      <alignment horizontal="left" vertical="center"/>
    </xf>
    <xf numFmtId="4" fontId="0" fillId="12" borderId="17" xfId="0" applyNumberFormat="1" applyFill="1" applyBorder="1" applyAlignment="1">
      <alignment horizontal="right" vertical="center"/>
    </xf>
    <xf numFmtId="4" fontId="99" fillId="12" borderId="17" xfId="0" applyNumberFormat="1" applyFont="1" applyFill="1" applyBorder="1" applyAlignment="1">
      <alignment horizontal="right" vertical="center"/>
    </xf>
    <xf numFmtId="4" fontId="44" fillId="12" borderId="33" xfId="0" applyNumberFormat="1" applyFont="1" applyFill="1" applyBorder="1" applyAlignment="1">
      <alignment horizontal="right" vertical="center"/>
    </xf>
    <xf numFmtId="4" fontId="44" fillId="12" borderId="17" xfId="0" applyNumberFormat="1" applyFont="1" applyFill="1" applyBorder="1" applyAlignment="1">
      <alignment horizontal="right" vertical="center"/>
    </xf>
    <xf numFmtId="4" fontId="100" fillId="12" borderId="42" xfId="0" applyNumberFormat="1" applyFont="1" applyFill="1" applyBorder="1" applyAlignment="1">
      <alignment horizontal="right" vertical="center"/>
    </xf>
    <xf numFmtId="4" fontId="44" fillId="12" borderId="41" xfId="0" applyNumberFormat="1" applyFont="1" applyFill="1" applyBorder="1" applyAlignment="1">
      <alignment horizontal="right" vertical="center"/>
    </xf>
    <xf numFmtId="4" fontId="100" fillId="12" borderId="17" xfId="0" applyNumberFormat="1" applyFont="1" applyFill="1" applyBorder="1" applyAlignment="1">
      <alignment horizontal="right" vertical="center"/>
    </xf>
    <xf numFmtId="4" fontId="44" fillId="12" borderId="42" xfId="0" applyNumberFormat="1" applyFont="1" applyFill="1" applyBorder="1" applyAlignment="1">
      <alignment horizontal="right" vertical="center"/>
    </xf>
    <xf numFmtId="4" fontId="99" fillId="12" borderId="42" xfId="0" applyNumberFormat="1" applyFont="1" applyFill="1" applyBorder="1" applyAlignment="1">
      <alignment horizontal="right" vertical="center"/>
    </xf>
    <xf numFmtId="0" fontId="44" fillId="0" borderId="16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100" fillId="0" borderId="17" xfId="0" applyFont="1" applyBorder="1" applyAlignment="1">
      <alignment horizontal="center" vertical="center"/>
    </xf>
    <xf numFmtId="0" fontId="80" fillId="13" borderId="17" xfId="2" applyFont="1" applyFill="1" applyBorder="1" applyAlignment="1">
      <alignment horizontal="left" vertical="top"/>
    </xf>
    <xf numFmtId="4" fontId="50" fillId="12" borderId="17" xfId="0" applyNumberFormat="1" applyFont="1" applyFill="1" applyBorder="1" applyAlignment="1">
      <alignment horizontal="right" vertical="center"/>
    </xf>
    <xf numFmtId="0" fontId="60" fillId="13" borderId="16" xfId="2" applyFont="1" applyFill="1" applyBorder="1" applyAlignment="1">
      <alignment horizontal="left" vertical="top"/>
    </xf>
    <xf numFmtId="4" fontId="103" fillId="0" borderId="2" xfId="0" applyNumberFormat="1" applyFont="1" applyBorder="1" applyAlignment="1">
      <alignment horizontal="right" vertical="center"/>
    </xf>
    <xf numFmtId="4" fontId="44" fillId="12" borderId="0" xfId="0" applyNumberFormat="1" applyFont="1" applyFill="1" applyAlignment="1">
      <alignment horizontal="right" vertical="top"/>
    </xf>
    <xf numFmtId="4" fontId="0" fillId="0" borderId="0" xfId="0" applyNumberFormat="1" applyAlignment="1">
      <alignment horizontal="center" vertical="center"/>
    </xf>
    <xf numFmtId="0" fontId="50" fillId="0" borderId="0" xfId="0" applyFont="1" applyAlignment="1">
      <alignment vertical="top"/>
    </xf>
    <xf numFmtId="0" fontId="0" fillId="0" borderId="0" xfId="0" applyAlignment="1">
      <alignment vertical="top"/>
    </xf>
    <xf numFmtId="4" fontId="109" fillId="0" borderId="0" xfId="0" applyNumberFormat="1" applyFont="1" applyAlignment="1">
      <alignment horizontal="right" vertical="top"/>
    </xf>
    <xf numFmtId="0" fontId="45" fillId="0" borderId="0" xfId="0" applyFont="1" applyAlignment="1">
      <alignment horizontal="center" vertical="top"/>
    </xf>
    <xf numFmtId="10" fontId="50" fillId="0" borderId="0" xfId="0" applyNumberFormat="1" applyFont="1" applyAlignment="1">
      <alignment horizontal="center" vertical="top"/>
    </xf>
    <xf numFmtId="10" fontId="0" fillId="0" borderId="0" xfId="0" applyNumberFormat="1" applyAlignment="1">
      <alignment horizontal="center" vertical="top"/>
    </xf>
    <xf numFmtId="4" fontId="43" fillId="0" borderId="18" xfId="0" applyNumberFormat="1" applyFont="1" applyBorder="1" applyAlignment="1">
      <alignment horizontal="right" vertical="top" shrinkToFit="1"/>
    </xf>
    <xf numFmtId="1" fontId="12" fillId="0" borderId="9" xfId="0" applyNumberFormat="1" applyFont="1" applyBorder="1" applyAlignment="1">
      <alignment horizontal="center" vertical="top" shrinkToFit="1"/>
    </xf>
    <xf numFmtId="4" fontId="10" fillId="7" borderId="4" xfId="0" applyNumberFormat="1" applyFont="1" applyFill="1" applyBorder="1" applyAlignment="1">
      <alignment horizontal="right" vertical="top" shrinkToFit="1"/>
    </xf>
    <xf numFmtId="0" fontId="13" fillId="7" borderId="0" xfId="0" applyFont="1" applyFill="1" applyAlignment="1">
      <alignment horizontal="left" vertical="center" wrapText="1"/>
    </xf>
    <xf numFmtId="1" fontId="10" fillId="0" borderId="8" xfId="0" applyNumberFormat="1" applyFont="1" applyBorder="1" applyAlignment="1">
      <alignment horizontal="center" vertical="top" shrinkToFit="1"/>
    </xf>
    <xf numFmtId="1" fontId="12" fillId="0" borderId="16" xfId="0" applyNumberFormat="1" applyFont="1" applyBorder="1" applyAlignment="1">
      <alignment horizontal="center" vertical="top" shrinkToFit="1"/>
    </xf>
    <xf numFmtId="4" fontId="65" fillId="0" borderId="1" xfId="0" applyNumberFormat="1" applyFont="1" applyBorder="1" applyAlignment="1">
      <alignment horizontal="right" vertical="center" shrinkToFit="1"/>
    </xf>
    <xf numFmtId="0" fontId="65" fillId="0" borderId="0" xfId="0" applyFont="1" applyAlignment="1">
      <alignment horizontal="right" vertical="center"/>
    </xf>
    <xf numFmtId="0" fontId="76" fillId="12" borderId="1" xfId="0" applyFont="1" applyFill="1" applyBorder="1" applyAlignment="1">
      <alignment horizontal="center" vertical="center" wrapText="1"/>
    </xf>
    <xf numFmtId="164" fontId="76" fillId="2" borderId="1" xfId="0" applyNumberFormat="1" applyFont="1" applyFill="1" applyBorder="1" applyAlignment="1">
      <alignment horizontal="center" vertical="center" shrinkToFit="1"/>
    </xf>
    <xf numFmtId="4" fontId="64" fillId="15" borderId="1" xfId="0" applyNumberFormat="1" applyFont="1" applyFill="1" applyBorder="1" applyAlignment="1">
      <alignment horizontal="right" vertical="center" shrinkToFit="1"/>
    </xf>
    <xf numFmtId="4" fontId="76" fillId="11" borderId="1" xfId="0" applyNumberFormat="1" applyFont="1" applyFill="1" applyBorder="1" applyAlignment="1">
      <alignment horizontal="right" vertical="center" shrinkToFit="1"/>
    </xf>
    <xf numFmtId="4" fontId="76" fillId="7" borderId="1" xfId="0" applyNumberFormat="1" applyFont="1" applyFill="1" applyBorder="1" applyAlignment="1">
      <alignment horizontal="right" vertical="center" shrinkToFit="1"/>
    </xf>
    <xf numFmtId="4" fontId="76" fillId="3" borderId="1" xfId="0" applyNumberFormat="1" applyFont="1" applyFill="1" applyBorder="1" applyAlignment="1">
      <alignment horizontal="right" vertical="center" shrinkToFit="1"/>
    </xf>
    <xf numFmtId="4" fontId="76" fillId="4" borderId="1" xfId="0" applyNumberFormat="1" applyFont="1" applyFill="1" applyBorder="1" applyAlignment="1">
      <alignment horizontal="right" vertical="center" shrinkToFit="1"/>
    </xf>
    <xf numFmtId="4" fontId="76" fillId="5" borderId="1" xfId="0" applyNumberFormat="1" applyFont="1" applyFill="1" applyBorder="1" applyAlignment="1">
      <alignment horizontal="right" vertical="center" shrinkToFit="1"/>
    </xf>
    <xf numFmtId="4" fontId="76" fillId="6" borderId="1" xfId="0" applyNumberFormat="1" applyFont="1" applyFill="1" applyBorder="1" applyAlignment="1">
      <alignment horizontal="right" vertical="center" shrinkToFit="1"/>
    </xf>
    <xf numFmtId="4" fontId="76" fillId="0" borderId="10" xfId="0" applyNumberFormat="1" applyFont="1" applyBorder="1" applyAlignment="1" applyProtection="1">
      <alignment horizontal="right" vertical="center"/>
      <protection locked="0"/>
    </xf>
    <xf numFmtId="4" fontId="76" fillId="0" borderId="1" xfId="0" applyNumberFormat="1" applyFont="1" applyBorder="1" applyAlignment="1">
      <alignment horizontal="right" vertical="center" shrinkToFit="1"/>
    </xf>
    <xf numFmtId="4" fontId="65" fillId="0" borderId="7" xfId="0" applyNumberFormat="1" applyFont="1" applyBorder="1" applyAlignment="1">
      <alignment horizontal="right" vertical="center" shrinkToFit="1"/>
    </xf>
    <xf numFmtId="4" fontId="65" fillId="0" borderId="17" xfId="0" applyNumberFormat="1" applyFont="1" applyBorder="1" applyAlignment="1">
      <alignment horizontal="right" vertical="center" shrinkToFit="1"/>
    </xf>
    <xf numFmtId="4" fontId="76" fillId="11" borderId="9" xfId="0" applyNumberFormat="1" applyFont="1" applyFill="1" applyBorder="1" applyAlignment="1">
      <alignment horizontal="right" vertical="center" shrinkToFit="1"/>
    </xf>
    <xf numFmtId="4" fontId="76" fillId="5" borderId="7" xfId="0" applyNumberFormat="1" applyFont="1" applyFill="1" applyBorder="1" applyAlignment="1">
      <alignment horizontal="right" vertical="center" shrinkToFit="1"/>
    </xf>
    <xf numFmtId="4" fontId="76" fillId="6" borderId="2" xfId="0" applyNumberFormat="1" applyFont="1" applyFill="1" applyBorder="1" applyAlignment="1">
      <alignment horizontal="right" vertical="center" shrinkToFit="1"/>
    </xf>
    <xf numFmtId="4" fontId="76" fillId="0" borderId="7" xfId="0" applyNumberFormat="1" applyFont="1" applyBorder="1" applyAlignment="1">
      <alignment horizontal="right" vertical="center" shrinkToFit="1"/>
    </xf>
    <xf numFmtId="4" fontId="13" fillId="5" borderId="4" xfId="0" applyNumberFormat="1" applyFont="1" applyFill="1" applyBorder="1" applyAlignment="1">
      <alignment horizontal="right" vertical="top" shrinkToFit="1"/>
    </xf>
    <xf numFmtId="4" fontId="13" fillId="7" borderId="1" xfId="0" applyNumberFormat="1" applyFont="1" applyFill="1" applyBorder="1" applyAlignment="1">
      <alignment horizontal="right" vertical="top" shrinkToFit="1"/>
    </xf>
    <xf numFmtId="4" fontId="65" fillId="7" borderId="1" xfId="0" applyNumberFormat="1" applyFont="1" applyFill="1" applyBorder="1" applyAlignment="1">
      <alignment horizontal="right" vertical="center" shrinkToFit="1"/>
    </xf>
    <xf numFmtId="4" fontId="13" fillId="5" borderId="1" xfId="0" applyNumberFormat="1" applyFont="1" applyFill="1" applyBorder="1" applyAlignment="1">
      <alignment horizontal="right" vertical="top" shrinkToFit="1"/>
    </xf>
    <xf numFmtId="4" fontId="52" fillId="0" borderId="4" xfId="0" applyNumberFormat="1" applyFont="1" applyBorder="1" applyAlignment="1">
      <alignment horizontal="right" vertical="top" shrinkToFit="1"/>
    </xf>
    <xf numFmtId="4" fontId="52" fillId="0" borderId="2" xfId="0" applyNumberFormat="1" applyFont="1" applyBorder="1" applyAlignment="1">
      <alignment horizontal="right" vertical="top" shrinkToFit="1"/>
    </xf>
    <xf numFmtId="4" fontId="65" fillId="0" borderId="2" xfId="0" applyNumberFormat="1" applyFont="1" applyBorder="1" applyAlignment="1">
      <alignment horizontal="right" vertical="center" shrinkToFit="1"/>
    </xf>
    <xf numFmtId="4" fontId="13" fillId="7" borderId="13" xfId="0" applyNumberFormat="1" applyFont="1" applyFill="1" applyBorder="1" applyAlignment="1">
      <alignment horizontal="right" vertical="top" shrinkToFit="1"/>
    </xf>
    <xf numFmtId="4" fontId="11" fillId="7" borderId="13" xfId="0" applyNumberFormat="1" applyFont="1" applyFill="1" applyBorder="1" applyAlignment="1">
      <alignment horizontal="right" vertical="top" shrinkToFit="1"/>
    </xf>
    <xf numFmtId="4" fontId="13" fillId="0" borderId="13" xfId="0" applyNumberFormat="1" applyFont="1" applyBorder="1" applyAlignment="1">
      <alignment horizontal="right" vertical="top" shrinkToFit="1"/>
    </xf>
    <xf numFmtId="4" fontId="11" fillId="0" borderId="13" xfId="0" applyNumberFormat="1" applyFont="1" applyBorder="1" applyAlignment="1">
      <alignment horizontal="right" vertical="top" shrinkToFit="1"/>
    </xf>
    <xf numFmtId="4" fontId="76" fillId="0" borderId="14" xfId="0" applyNumberFormat="1" applyFont="1" applyBorder="1" applyAlignment="1">
      <alignment horizontal="right" vertical="center"/>
    </xf>
    <xf numFmtId="4" fontId="76" fillId="4" borderId="1" xfId="0" applyNumberFormat="1" applyFont="1" applyFill="1" applyBorder="1" applyAlignment="1">
      <alignment horizontal="right" vertical="top" shrinkToFit="1"/>
    </xf>
    <xf numFmtId="4" fontId="76" fillId="5" borderId="1" xfId="0" applyNumberFormat="1" applyFont="1" applyFill="1" applyBorder="1" applyAlignment="1">
      <alignment horizontal="right" vertical="top" shrinkToFit="1"/>
    </xf>
    <xf numFmtId="4" fontId="76" fillId="6" borderId="1" xfId="0" applyNumberFormat="1" applyFont="1" applyFill="1" applyBorder="1" applyAlignment="1">
      <alignment horizontal="right" vertical="top" shrinkToFit="1"/>
    </xf>
    <xf numFmtId="4" fontId="76" fillId="7" borderId="1" xfId="0" applyNumberFormat="1" applyFont="1" applyFill="1" applyBorder="1" applyAlignment="1">
      <alignment horizontal="right" vertical="top" shrinkToFit="1"/>
    </xf>
    <xf numFmtId="4" fontId="76" fillId="0" borderId="32" xfId="0" applyNumberFormat="1" applyFont="1" applyBorder="1" applyAlignment="1" applyProtection="1">
      <alignment horizontal="right" vertical="center"/>
      <protection locked="0"/>
    </xf>
    <xf numFmtId="4" fontId="65" fillId="0" borderId="13" xfId="0" applyNumberFormat="1" applyFont="1" applyBorder="1" applyAlignment="1">
      <alignment horizontal="right" vertical="center" shrinkToFit="1"/>
    </xf>
    <xf numFmtId="4" fontId="76" fillId="3" borderId="9" xfId="0" applyNumberFormat="1" applyFont="1" applyFill="1" applyBorder="1" applyAlignment="1">
      <alignment horizontal="right" vertical="center" shrinkToFit="1"/>
    </xf>
    <xf numFmtId="4" fontId="13" fillId="0" borderId="1" xfId="0" applyNumberFormat="1" applyFont="1" applyBorder="1" applyAlignment="1">
      <alignment horizontal="right" vertical="center" shrinkToFit="1"/>
    </xf>
    <xf numFmtId="4" fontId="11" fillId="0" borderId="1" xfId="0" applyNumberFormat="1" applyFont="1" applyBorder="1" applyAlignment="1">
      <alignment horizontal="right" vertical="center" shrinkToFit="1"/>
    </xf>
    <xf numFmtId="4" fontId="76" fillId="4" borderId="7" xfId="0" applyNumberFormat="1" applyFont="1" applyFill="1" applyBorder="1" applyAlignment="1">
      <alignment horizontal="right" vertical="center" shrinkToFit="1"/>
    </xf>
    <xf numFmtId="4" fontId="76" fillId="6" borderId="7" xfId="0" applyNumberFormat="1" applyFont="1" applyFill="1" applyBorder="1" applyAlignment="1">
      <alignment horizontal="right" vertical="center" shrinkToFit="1"/>
    </xf>
    <xf numFmtId="4" fontId="76" fillId="7" borderId="7" xfId="0" applyNumberFormat="1" applyFont="1" applyFill="1" applyBorder="1" applyAlignment="1">
      <alignment horizontal="right" vertical="center" shrinkToFit="1"/>
    </xf>
    <xf numFmtId="4" fontId="76" fillId="7" borderId="13" xfId="0" applyNumberFormat="1" applyFont="1" applyFill="1" applyBorder="1" applyAlignment="1">
      <alignment horizontal="right" vertical="center" shrinkToFit="1"/>
    </xf>
    <xf numFmtId="4" fontId="65" fillId="7" borderId="13" xfId="0" applyNumberFormat="1" applyFont="1" applyFill="1" applyBorder="1" applyAlignment="1">
      <alignment horizontal="right" vertical="center" shrinkToFit="1"/>
    </xf>
    <xf numFmtId="4" fontId="76" fillId="0" borderId="23" xfId="0" applyNumberFormat="1" applyFont="1" applyBorder="1" applyAlignment="1" applyProtection="1">
      <alignment horizontal="right" vertical="center"/>
      <protection locked="0"/>
    </xf>
    <xf numFmtId="4" fontId="13" fillId="10" borderId="2" xfId="0" applyNumberFormat="1" applyFont="1" applyFill="1" applyBorder="1" applyAlignment="1">
      <alignment horizontal="right" vertical="center" shrinkToFit="1"/>
    </xf>
    <xf numFmtId="4" fontId="13" fillId="4" borderId="1" xfId="0" applyNumberFormat="1" applyFont="1" applyFill="1" applyBorder="1" applyAlignment="1">
      <alignment horizontal="right" vertical="top" shrinkToFit="1"/>
    </xf>
    <xf numFmtId="2" fontId="76" fillId="7" borderId="2" xfId="0" applyNumberFormat="1" applyFont="1" applyFill="1" applyBorder="1" applyAlignment="1">
      <alignment horizontal="right" vertical="center" shrinkToFit="1"/>
    </xf>
    <xf numFmtId="4" fontId="76" fillId="7" borderId="10" xfId="0" applyNumberFormat="1" applyFont="1" applyFill="1" applyBorder="1" applyAlignment="1" applyProtection="1">
      <alignment horizontal="right" vertical="center"/>
      <protection locked="0"/>
    </xf>
    <xf numFmtId="4" fontId="76" fillId="7" borderId="32" xfId="0" applyNumberFormat="1" applyFont="1" applyFill="1" applyBorder="1" applyAlignment="1" applyProtection="1">
      <alignment horizontal="right" vertical="center"/>
      <protection locked="0"/>
    </xf>
    <xf numFmtId="4" fontId="65" fillId="7" borderId="13" xfId="0" applyNumberFormat="1" applyFont="1" applyFill="1" applyBorder="1" applyAlignment="1" applyProtection="1">
      <alignment horizontal="right" vertical="center"/>
      <protection locked="0"/>
    </xf>
    <xf numFmtId="4" fontId="65" fillId="7" borderId="9" xfId="0" applyNumberFormat="1" applyFont="1" applyFill="1" applyBorder="1" applyAlignment="1">
      <alignment horizontal="right" vertical="center" shrinkToFit="1"/>
    </xf>
    <xf numFmtId="4" fontId="76" fillId="0" borderId="2" xfId="1" applyNumberFormat="1" applyFont="1" applyFill="1" applyBorder="1" applyAlignment="1">
      <alignment horizontal="right" vertical="center" shrinkToFit="1"/>
    </xf>
    <xf numFmtId="2" fontId="65" fillId="0" borderId="1" xfId="0" applyNumberFormat="1" applyFont="1" applyBorder="1" applyAlignment="1">
      <alignment horizontal="right" vertical="center" shrinkToFit="1"/>
    </xf>
    <xf numFmtId="4" fontId="76" fillId="0" borderId="2" xfId="0" applyNumberFormat="1" applyFont="1" applyBorder="1" applyAlignment="1">
      <alignment horizontal="right" vertical="top" shrinkToFit="1"/>
    </xf>
    <xf numFmtId="4" fontId="76" fillId="0" borderId="1" xfId="0" applyNumberFormat="1" applyFont="1" applyBorder="1" applyAlignment="1">
      <alignment horizontal="right" vertical="top" shrinkToFit="1"/>
    </xf>
    <xf numFmtId="4" fontId="65" fillId="0" borderId="10" xfId="0" applyNumberFormat="1" applyFont="1" applyBorder="1" applyAlignment="1" applyProtection="1">
      <alignment vertical="center"/>
      <protection locked="0"/>
    </xf>
    <xf numFmtId="4" fontId="65" fillId="0" borderId="2" xfId="0" applyNumberFormat="1" applyFont="1" applyBorder="1" applyAlignment="1">
      <alignment horizontal="right" vertical="top" shrinkToFit="1"/>
    </xf>
    <xf numFmtId="4" fontId="76" fillId="0" borderId="2" xfId="0" applyNumberFormat="1" applyFont="1" applyBorder="1" applyAlignment="1">
      <alignment horizontal="right" vertical="center" shrinkToFit="1"/>
    </xf>
    <xf numFmtId="4" fontId="76" fillId="0" borderId="13" xfId="0" applyNumberFormat="1" applyFont="1" applyBorder="1" applyAlignment="1">
      <alignment horizontal="right" vertical="center" shrinkToFit="1"/>
    </xf>
    <xf numFmtId="4" fontId="65" fillId="0" borderId="10" xfId="0" applyNumberFormat="1" applyFont="1" applyBorder="1" applyAlignment="1" applyProtection="1">
      <alignment horizontal="right" vertical="center"/>
      <protection locked="0"/>
    </xf>
    <xf numFmtId="4" fontId="76" fillId="0" borderId="2" xfId="0" applyNumberFormat="1" applyFont="1" applyBorder="1" applyAlignment="1">
      <alignment horizontal="right" vertical="center" wrapText="1"/>
    </xf>
    <xf numFmtId="4" fontId="13" fillId="0" borderId="8" xfId="0" applyNumberFormat="1" applyFont="1" applyBorder="1" applyAlignment="1">
      <alignment horizontal="right" vertical="top" shrinkToFit="1"/>
    </xf>
    <xf numFmtId="4" fontId="65" fillId="7" borderId="7" xfId="0" applyNumberFormat="1" applyFont="1" applyFill="1" applyBorder="1" applyAlignment="1">
      <alignment horizontal="right" vertical="center" shrinkToFit="1"/>
    </xf>
    <xf numFmtId="4" fontId="76" fillId="0" borderId="9" xfId="0" applyNumberFormat="1" applyFont="1" applyBorder="1" applyAlignment="1">
      <alignment horizontal="right" vertical="center" shrinkToFit="1"/>
    </xf>
    <xf numFmtId="0" fontId="54" fillId="0" borderId="0" xfId="0" applyFont="1" applyAlignment="1">
      <alignment horizontal="left" vertical="top"/>
    </xf>
    <xf numFmtId="0" fontId="76" fillId="0" borderId="0" xfId="0" applyFont="1" applyAlignment="1">
      <alignment horizontal="center" vertical="center"/>
    </xf>
    <xf numFmtId="4" fontId="45" fillId="12" borderId="0" xfId="0" applyNumberFormat="1" applyFont="1" applyFill="1" applyAlignment="1">
      <alignment vertical="center"/>
    </xf>
    <xf numFmtId="4" fontId="45" fillId="12" borderId="13" xfId="0" applyNumberFormat="1" applyFont="1" applyFill="1" applyBorder="1" applyAlignment="1">
      <alignment vertical="center"/>
    </xf>
    <xf numFmtId="4" fontId="54" fillId="12" borderId="0" xfId="0" applyNumberFormat="1" applyFont="1" applyFill="1" applyAlignment="1">
      <alignment vertical="center"/>
    </xf>
    <xf numFmtId="4" fontId="0" fillId="0" borderId="2" xfId="0" applyNumberFormat="1" applyBorder="1" applyAlignment="1">
      <alignment horizontal="right" vertical="top" wrapText="1"/>
    </xf>
    <xf numFmtId="4" fontId="11" fillId="0" borderId="8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shrinkToFit="1"/>
    </xf>
    <xf numFmtId="4" fontId="3" fillId="0" borderId="1" xfId="0" applyNumberFormat="1" applyFont="1" applyBorder="1" applyAlignment="1">
      <alignment horizontal="right" vertical="top" shrinkToFit="1"/>
    </xf>
    <xf numFmtId="4" fontId="3" fillId="7" borderId="7" xfId="0" applyNumberFormat="1" applyFont="1" applyFill="1" applyBorder="1" applyAlignment="1">
      <alignment horizontal="right" vertical="top" shrinkToFit="1"/>
    </xf>
    <xf numFmtId="4" fontId="7" fillId="0" borderId="13" xfId="0" applyNumberFormat="1" applyFont="1" applyBorder="1" applyAlignment="1">
      <alignment horizontal="right" vertical="top" shrinkToFit="1"/>
    </xf>
    <xf numFmtId="4" fontId="3" fillId="0" borderId="13" xfId="0" applyNumberFormat="1" applyFont="1" applyBorder="1" applyAlignment="1">
      <alignment horizontal="right" vertical="top" shrinkToFit="1"/>
    </xf>
    <xf numFmtId="4" fontId="7" fillId="3" borderId="1" xfId="0" applyNumberFormat="1" applyFont="1" applyFill="1" applyBorder="1" applyAlignment="1">
      <alignment horizontal="right" vertical="top" shrinkToFit="1"/>
    </xf>
    <xf numFmtId="4" fontId="45" fillId="12" borderId="21" xfId="0" applyNumberFormat="1" applyFont="1" applyFill="1" applyBorder="1" applyAlignment="1">
      <alignment horizontal="right" vertical="center"/>
    </xf>
    <xf numFmtId="4" fontId="13" fillId="6" borderId="1" xfId="0" applyNumberFormat="1" applyFont="1" applyFill="1" applyBorder="1" applyAlignment="1">
      <alignment horizontal="right" vertical="top" shrinkToFit="1"/>
    </xf>
    <xf numFmtId="4" fontId="11" fillId="0" borderId="1" xfId="0" applyNumberFormat="1" applyFont="1" applyBorder="1" applyAlignment="1">
      <alignment horizontal="right" vertical="top" shrinkToFit="1"/>
    </xf>
    <xf numFmtId="4" fontId="13" fillId="4" borderId="1" xfId="0" applyNumberFormat="1" applyFont="1" applyFill="1" applyBorder="1" applyAlignment="1">
      <alignment horizontal="right" vertical="center" shrinkToFit="1"/>
    </xf>
    <xf numFmtId="4" fontId="13" fillId="0" borderId="1" xfId="0" applyNumberFormat="1" applyFont="1" applyBorder="1" applyAlignment="1">
      <alignment horizontal="right" vertical="top" shrinkToFit="1"/>
    </xf>
    <xf numFmtId="4" fontId="11" fillId="7" borderId="1" xfId="0" applyNumberFormat="1" applyFont="1" applyFill="1" applyBorder="1" applyAlignment="1">
      <alignment horizontal="right" vertical="top" shrinkToFit="1"/>
    </xf>
    <xf numFmtId="4" fontId="53" fillId="0" borderId="1" xfId="0" applyNumberFormat="1" applyFont="1" applyBorder="1" applyAlignment="1">
      <alignment horizontal="right" vertical="top" shrinkToFit="1"/>
    </xf>
    <xf numFmtId="4" fontId="52" fillId="0" borderId="1" xfId="0" applyNumberFormat="1" applyFont="1" applyBorder="1" applyAlignment="1">
      <alignment horizontal="right" vertical="top" shrinkToFit="1"/>
    </xf>
    <xf numFmtId="4" fontId="0" fillId="7" borderId="0" xfId="0" applyNumberFormat="1" applyFill="1" applyAlignment="1">
      <alignment vertical="top"/>
    </xf>
    <xf numFmtId="4" fontId="0" fillId="7" borderId="0" xfId="0" applyNumberFormat="1" applyFill="1" applyAlignment="1">
      <alignment horizontal="left" vertical="top"/>
    </xf>
    <xf numFmtId="2" fontId="3" fillId="0" borderId="1" xfId="0" applyNumberFormat="1" applyFont="1" applyBorder="1" applyAlignment="1">
      <alignment horizontal="right" vertical="top" shrinkToFit="1"/>
    </xf>
    <xf numFmtId="4" fontId="7" fillId="7" borderId="1" xfId="0" applyNumberFormat="1" applyFont="1" applyFill="1" applyBorder="1" applyAlignment="1">
      <alignment horizontal="right" vertical="top" shrinkToFit="1"/>
    </xf>
    <xf numFmtId="4" fontId="3" fillId="7" borderId="1" xfId="0" applyNumberFormat="1" applyFont="1" applyFill="1" applyBorder="1" applyAlignment="1">
      <alignment horizontal="right" vertical="top" shrinkToFit="1"/>
    </xf>
    <xf numFmtId="4" fontId="3" fillId="0" borderId="7" xfId="0" applyNumberFormat="1" applyFont="1" applyBorder="1" applyAlignment="1">
      <alignment horizontal="right" vertical="top" shrinkToFit="1"/>
    </xf>
    <xf numFmtId="4" fontId="52" fillId="4" borderId="1" xfId="0" applyNumberFormat="1" applyFont="1" applyFill="1" applyBorder="1" applyAlignment="1">
      <alignment horizontal="right" vertical="top" shrinkToFit="1"/>
    </xf>
    <xf numFmtId="4" fontId="52" fillId="5" borderId="1" xfId="0" applyNumberFormat="1" applyFont="1" applyFill="1" applyBorder="1" applyAlignment="1">
      <alignment horizontal="right" vertical="center" shrinkToFit="1"/>
    </xf>
    <xf numFmtId="4" fontId="52" fillId="6" borderId="1" xfId="0" applyNumberFormat="1" applyFont="1" applyFill="1" applyBorder="1" applyAlignment="1">
      <alignment horizontal="right" vertical="top" shrinkToFit="1"/>
    </xf>
    <xf numFmtId="4" fontId="52" fillId="4" borderId="1" xfId="0" applyNumberFormat="1" applyFont="1" applyFill="1" applyBorder="1" applyAlignment="1">
      <alignment horizontal="right" vertical="center" shrinkToFit="1"/>
    </xf>
    <xf numFmtId="4" fontId="52" fillId="7" borderId="1" xfId="0" applyNumberFormat="1" applyFont="1" applyFill="1" applyBorder="1" applyAlignment="1">
      <alignment horizontal="right" vertical="top" shrinkToFit="1"/>
    </xf>
    <xf numFmtId="4" fontId="13" fillId="0" borderId="10" xfId="0" applyNumberFormat="1" applyFont="1" applyBorder="1" applyAlignment="1" applyProtection="1">
      <alignment vertical="center"/>
      <protection locked="0"/>
    </xf>
    <xf numFmtId="4" fontId="11" fillId="0" borderId="2" xfId="0" applyNumberFormat="1" applyFont="1" applyBorder="1" applyAlignment="1">
      <alignment horizontal="right" vertical="top" shrinkToFit="1"/>
    </xf>
    <xf numFmtId="4" fontId="52" fillId="5" borderId="1" xfId="0" applyNumberFormat="1" applyFont="1" applyFill="1" applyBorder="1" applyAlignment="1">
      <alignment horizontal="right" vertical="top" shrinkToFit="1"/>
    </xf>
    <xf numFmtId="2" fontId="11" fillId="0" borderId="1" xfId="0" applyNumberFormat="1" applyFont="1" applyBorder="1" applyAlignment="1">
      <alignment horizontal="right" vertical="top" shrinkToFit="1"/>
    </xf>
    <xf numFmtId="2" fontId="13" fillId="0" borderId="1" xfId="0" applyNumberFormat="1" applyFont="1" applyBorder="1" applyAlignment="1">
      <alignment horizontal="right" vertical="top" shrinkToFit="1"/>
    </xf>
    <xf numFmtId="2" fontId="11" fillId="0" borderId="2" xfId="0" applyNumberFormat="1" applyFont="1" applyBorder="1" applyAlignment="1">
      <alignment horizontal="right" vertical="top" shrinkToFit="1"/>
    </xf>
    <xf numFmtId="2" fontId="13" fillId="0" borderId="2" xfId="0" applyNumberFormat="1" applyFont="1" applyBorder="1" applyAlignment="1">
      <alignment horizontal="right" vertical="top" shrinkToFit="1"/>
    </xf>
    <xf numFmtId="4" fontId="45" fillId="0" borderId="32" xfId="0" applyNumberFormat="1" applyFont="1" applyBorder="1" applyAlignment="1" applyProtection="1">
      <alignment vertical="center"/>
      <protection locked="0"/>
    </xf>
    <xf numFmtId="4" fontId="54" fillId="0" borderId="13" xfId="0" applyNumberFormat="1" applyFont="1" applyBorder="1" applyAlignment="1" applyProtection="1">
      <alignment vertical="center"/>
      <protection locked="0"/>
    </xf>
    <xf numFmtId="4" fontId="11" fillId="0" borderId="9" xfId="0" applyNumberFormat="1" applyFont="1" applyBorder="1" applyAlignment="1">
      <alignment horizontal="right" vertical="top" shrinkToFit="1"/>
    </xf>
    <xf numFmtId="4" fontId="13" fillId="3" borderId="1" xfId="0" applyNumberFormat="1" applyFont="1" applyFill="1" applyBorder="1" applyAlignment="1">
      <alignment horizontal="right" vertical="center" shrinkToFit="1"/>
    </xf>
    <xf numFmtId="4" fontId="13" fillId="4" borderId="7" xfId="0" applyNumberFormat="1" applyFont="1" applyFill="1" applyBorder="1" applyAlignment="1">
      <alignment horizontal="right" vertical="top" shrinkToFit="1"/>
    </xf>
    <xf numFmtId="4" fontId="13" fillId="6" borderId="7" xfId="0" applyNumberFormat="1" applyFont="1" applyFill="1" applyBorder="1" applyAlignment="1">
      <alignment horizontal="right" vertical="top" shrinkToFit="1"/>
    </xf>
    <xf numFmtId="4" fontId="13" fillId="7" borderId="7" xfId="0" applyNumberFormat="1" applyFont="1" applyFill="1" applyBorder="1" applyAlignment="1">
      <alignment horizontal="right" vertical="top" shrinkToFit="1"/>
    </xf>
    <xf numFmtId="4" fontId="45" fillId="0" borderId="23" xfId="0" applyNumberFormat="1" applyFont="1" applyBorder="1" applyAlignment="1" applyProtection="1">
      <alignment vertical="center"/>
      <protection locked="0"/>
    </xf>
    <xf numFmtId="2" fontId="53" fillId="0" borderId="1" xfId="0" applyNumberFormat="1" applyFont="1" applyBorder="1" applyAlignment="1">
      <alignment horizontal="right" vertical="top" shrinkToFit="1"/>
    </xf>
    <xf numFmtId="4" fontId="52" fillId="4" borderId="7" xfId="0" applyNumberFormat="1" applyFont="1" applyFill="1" applyBorder="1" applyAlignment="1">
      <alignment horizontal="right" vertical="top" shrinkToFit="1"/>
    </xf>
    <xf numFmtId="4" fontId="52" fillId="4" borderId="7" xfId="0" applyNumberFormat="1" applyFont="1" applyFill="1" applyBorder="1" applyAlignment="1">
      <alignment horizontal="right" vertical="center" shrinkToFit="1"/>
    </xf>
    <xf numFmtId="4" fontId="13" fillId="4" borderId="7" xfId="0" applyNumberFormat="1" applyFont="1" applyFill="1" applyBorder="1" applyAlignment="1">
      <alignment horizontal="right" vertical="center" shrinkToFit="1"/>
    </xf>
    <xf numFmtId="4" fontId="13" fillId="6" borderId="2" xfId="0" applyNumberFormat="1" applyFont="1" applyFill="1" applyBorder="1" applyAlignment="1">
      <alignment horizontal="right" vertical="top" shrinkToFit="1"/>
    </xf>
    <xf numFmtId="4" fontId="53" fillId="0" borderId="7" xfId="0" applyNumberFormat="1" applyFont="1" applyBorder="1" applyAlignment="1">
      <alignment horizontal="right" vertical="top" shrinkToFit="1"/>
    </xf>
    <xf numFmtId="4" fontId="117" fillId="0" borderId="1" xfId="0" applyNumberFormat="1" applyFont="1" applyBorder="1" applyAlignment="1">
      <alignment horizontal="right" vertical="top" shrinkToFit="1"/>
    </xf>
    <xf numFmtId="4" fontId="13" fillId="0" borderId="7" xfId="0" applyNumberFormat="1" applyFont="1" applyBorder="1" applyAlignment="1">
      <alignment horizontal="right" vertical="top" shrinkToFit="1"/>
    </xf>
    <xf numFmtId="4" fontId="54" fillId="0" borderId="10" xfId="0" applyNumberFormat="1" applyFont="1" applyBorder="1" applyAlignment="1" applyProtection="1">
      <alignment vertical="center"/>
      <protection locked="0"/>
    </xf>
    <xf numFmtId="4" fontId="52" fillId="0" borderId="1" xfId="0" applyNumberFormat="1" applyFont="1" applyBorder="1" applyAlignment="1">
      <alignment horizontal="right" vertical="center" shrinkToFit="1"/>
    </xf>
    <xf numFmtId="4" fontId="11" fillId="0" borderId="7" xfId="0" applyNumberFormat="1" applyFont="1" applyBorder="1" applyAlignment="1">
      <alignment horizontal="right" vertical="top" shrinkToFit="1"/>
    </xf>
    <xf numFmtId="4" fontId="13" fillId="5" borderId="1" xfId="0" applyNumberFormat="1" applyFont="1" applyFill="1" applyBorder="1" applyAlignment="1">
      <alignment horizontal="right" vertical="center" shrinkToFit="1"/>
    </xf>
    <xf numFmtId="4" fontId="13" fillId="0" borderId="9" xfId="0" applyNumberFormat="1" applyFont="1" applyBorder="1" applyAlignment="1">
      <alignment horizontal="right" vertical="top" shrinkToFi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shrinkToFit="1"/>
    </xf>
    <xf numFmtId="0" fontId="54" fillId="0" borderId="1" xfId="0" applyFont="1" applyBorder="1" applyAlignment="1">
      <alignment horizontal="left" wrapText="1"/>
    </xf>
    <xf numFmtId="4" fontId="13" fillId="8" borderId="10" xfId="0" applyNumberFormat="1" applyFont="1" applyFill="1" applyBorder="1" applyAlignment="1">
      <alignment vertical="center"/>
    </xf>
    <xf numFmtId="0" fontId="45" fillId="0" borderId="1" xfId="0" applyFont="1" applyBorder="1" applyAlignment="1">
      <alignment horizontal="left" wrapText="1"/>
    </xf>
    <xf numFmtId="4" fontId="7" fillId="7" borderId="1" xfId="0" applyNumberFormat="1" applyFont="1" applyFill="1" applyBorder="1" applyAlignment="1">
      <alignment horizontal="right" vertical="center" wrapText="1" shrinkToFit="1"/>
    </xf>
    <xf numFmtId="4" fontId="94" fillId="2" borderId="1" xfId="0" applyNumberFormat="1" applyFont="1" applyFill="1" applyBorder="1" applyAlignment="1">
      <alignment horizontal="right" vertical="center" shrinkToFit="1"/>
    </xf>
    <xf numFmtId="4" fontId="105" fillId="2" borderId="1" xfId="0" applyNumberFormat="1" applyFont="1" applyFill="1" applyBorder="1" applyAlignment="1">
      <alignment horizontal="right" vertical="center" shrinkToFit="1"/>
    </xf>
    <xf numFmtId="4" fontId="7" fillId="2" borderId="1" xfId="0" applyNumberFormat="1" applyFont="1" applyFill="1" applyBorder="1" applyAlignment="1">
      <alignment horizontal="right" vertical="center" shrinkToFit="1"/>
    </xf>
    <xf numFmtId="4" fontId="1" fillId="0" borderId="1" xfId="0" applyNumberFormat="1" applyFont="1" applyBorder="1" applyAlignment="1">
      <alignment horizontal="right" vertical="center" shrinkToFit="1"/>
    </xf>
    <xf numFmtId="4" fontId="112" fillId="0" borderId="1" xfId="0" applyNumberFormat="1" applyFont="1" applyBorder="1" applyAlignment="1">
      <alignment horizontal="right" vertical="center" shrinkToFit="1"/>
    </xf>
    <xf numFmtId="4" fontId="7" fillId="0" borderId="1" xfId="0" applyNumberFormat="1" applyFont="1" applyBorder="1" applyAlignment="1">
      <alignment horizontal="right" vertical="center" shrinkToFit="1"/>
    </xf>
    <xf numFmtId="0" fontId="0" fillId="8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shrinkToFit="1"/>
    </xf>
    <xf numFmtId="4" fontId="112" fillId="2" borderId="1" xfId="0" applyNumberFormat="1" applyFont="1" applyFill="1" applyBorder="1" applyAlignment="1">
      <alignment horizontal="right" vertical="center" shrinkToFit="1"/>
    </xf>
    <xf numFmtId="0" fontId="0" fillId="8" borderId="2" xfId="0" applyFill="1" applyBorder="1" applyAlignment="1">
      <alignment horizontal="right" vertical="center" wrapText="1"/>
    </xf>
    <xf numFmtId="0" fontId="45" fillId="0" borderId="0" xfId="0" applyFont="1" applyAlignment="1">
      <alignment horizontal="center" vertical="center"/>
    </xf>
    <xf numFmtId="4" fontId="104" fillId="6" borderId="4" xfId="0" applyNumberFormat="1" applyFont="1" applyFill="1" applyBorder="1" applyAlignment="1">
      <alignment horizontal="right" vertical="top" shrinkToFit="1"/>
    </xf>
    <xf numFmtId="4" fontId="76" fillId="6" borderId="4" xfId="0" applyNumberFormat="1" applyFont="1" applyFill="1" applyBorder="1" applyAlignment="1">
      <alignment horizontal="right" vertical="center" shrinkToFit="1"/>
    </xf>
    <xf numFmtId="4" fontId="13" fillId="6" borderId="4" xfId="0" applyNumberFormat="1" applyFont="1" applyFill="1" applyBorder="1" applyAlignment="1">
      <alignment horizontal="right" vertical="top" shrinkToFit="1"/>
    </xf>
    <xf numFmtId="4" fontId="43" fillId="0" borderId="41" xfId="0" applyNumberFormat="1" applyFont="1" applyBorder="1" applyAlignment="1">
      <alignment horizontal="right" vertical="top" shrinkToFit="1"/>
    </xf>
    <xf numFmtId="4" fontId="10" fillId="6" borderId="13" xfId="0" applyNumberFormat="1" applyFont="1" applyFill="1" applyBorder="1" applyAlignment="1">
      <alignment horizontal="right" vertical="top" shrinkToFit="1"/>
    </xf>
    <xf numFmtId="4" fontId="13" fillId="3" borderId="9" xfId="0" applyNumberFormat="1" applyFont="1" applyFill="1" applyBorder="1" applyAlignment="1">
      <alignment horizontal="right" vertical="center" shrinkToFit="1"/>
    </xf>
    <xf numFmtId="4" fontId="13" fillId="5" borderId="7" xfId="0" applyNumberFormat="1" applyFont="1" applyFill="1" applyBorder="1" applyAlignment="1">
      <alignment horizontal="right" vertical="top" shrinkToFit="1"/>
    </xf>
    <xf numFmtId="4" fontId="54" fillId="8" borderId="10" xfId="0" applyNumberFormat="1" applyFont="1" applyFill="1" applyBorder="1" applyAlignment="1">
      <alignment vertical="center"/>
    </xf>
    <xf numFmtId="4" fontId="7" fillId="8" borderId="1" xfId="0" applyNumberFormat="1" applyFont="1" applyFill="1" applyBorder="1" applyAlignment="1">
      <alignment horizontal="right" vertical="center" shrinkToFit="1"/>
    </xf>
    <xf numFmtId="4" fontId="7" fillId="7" borderId="1" xfId="0" applyNumberFormat="1" applyFont="1" applyFill="1" applyBorder="1" applyAlignment="1">
      <alignment horizontal="right" vertical="center" shrinkToFit="1"/>
    </xf>
    <xf numFmtId="0" fontId="119" fillId="12" borderId="2" xfId="0" applyFont="1" applyFill="1" applyBorder="1" applyAlignment="1">
      <alignment horizontal="center" vertical="center" wrapText="1"/>
    </xf>
    <xf numFmtId="0" fontId="119" fillId="12" borderId="1" xfId="0" applyFont="1" applyFill="1" applyBorder="1" applyAlignment="1">
      <alignment horizontal="center" vertical="center" wrapText="1"/>
    </xf>
    <xf numFmtId="164" fontId="51" fillId="2" borderId="2" xfId="0" applyNumberFormat="1" applyFont="1" applyFill="1" applyBorder="1" applyAlignment="1">
      <alignment horizontal="center" vertical="top" shrinkToFit="1"/>
    </xf>
    <xf numFmtId="164" fontId="51" fillId="2" borderId="1" xfId="0" applyNumberFormat="1" applyFont="1" applyFill="1" applyBorder="1" applyAlignment="1">
      <alignment horizontal="center" vertical="top" shrinkToFit="1"/>
    </xf>
    <xf numFmtId="4" fontId="45" fillId="11" borderId="1" xfId="0" applyNumberFormat="1" applyFont="1" applyFill="1" applyBorder="1" applyAlignment="1">
      <alignment horizontal="right" vertical="center" shrinkToFit="1"/>
    </xf>
    <xf numFmtId="4" fontId="45" fillId="7" borderId="1" xfId="0" applyNumberFormat="1" applyFont="1" applyFill="1" applyBorder="1" applyAlignment="1">
      <alignment horizontal="right" vertical="top" shrinkToFit="1"/>
    </xf>
    <xf numFmtId="4" fontId="11" fillId="0" borderId="17" xfId="0" applyNumberFormat="1" applyFont="1" applyBorder="1" applyAlignment="1">
      <alignment horizontal="right" vertical="top" shrinkToFit="1"/>
    </xf>
    <xf numFmtId="4" fontId="13" fillId="11" borderId="9" xfId="0" applyNumberFormat="1" applyFont="1" applyFill="1" applyBorder="1" applyAlignment="1">
      <alignment horizontal="right" vertical="center" shrinkToFit="1"/>
    </xf>
    <xf numFmtId="4" fontId="53" fillId="0" borderId="2" xfId="0" applyNumberFormat="1" applyFont="1" applyBorder="1" applyAlignment="1">
      <alignment horizontal="right" vertical="top" shrinkToFit="1"/>
    </xf>
    <xf numFmtId="4" fontId="45" fillId="0" borderId="14" xfId="0" applyNumberFormat="1" applyFont="1" applyBorder="1" applyAlignment="1">
      <alignment horizontal="right" vertical="center"/>
    </xf>
    <xf numFmtId="43" fontId="76" fillId="0" borderId="2" xfId="1" applyFont="1" applyFill="1" applyBorder="1" applyAlignment="1">
      <alignment horizontal="right" vertical="top" shrinkToFit="1"/>
    </xf>
    <xf numFmtId="164" fontId="118" fillId="0" borderId="1" xfId="0" applyNumberFormat="1" applyFont="1" applyBorder="1" applyAlignment="1">
      <alignment horizontal="center" vertical="top" shrinkToFit="1"/>
    </xf>
    <xf numFmtId="4" fontId="52" fillId="7" borderId="1" xfId="0" applyNumberFormat="1" applyFont="1" applyFill="1" applyBorder="1" applyAlignment="1">
      <alignment horizontal="right" vertical="center" shrinkToFit="1"/>
    </xf>
    <xf numFmtId="4" fontId="45" fillId="12" borderId="42" xfId="0" applyNumberFormat="1" applyFont="1" applyFill="1" applyBorder="1" applyAlignment="1">
      <alignment horizontal="right" vertical="center"/>
    </xf>
    <xf numFmtId="1" fontId="46" fillId="0" borderId="13" xfId="0" applyNumberFormat="1" applyFont="1" applyBorder="1" applyAlignment="1">
      <alignment horizontal="center" vertical="center" shrinkToFit="1"/>
    </xf>
    <xf numFmtId="0" fontId="50" fillId="0" borderId="13" xfId="0" applyFont="1" applyBorder="1" applyAlignment="1">
      <alignment horizontal="left" vertical="top" wrapText="1"/>
    </xf>
    <xf numFmtId="4" fontId="104" fillId="4" borderId="9" xfId="0" applyNumberFormat="1" applyFont="1" applyFill="1" applyBorder="1" applyAlignment="1">
      <alignment horizontal="right" vertical="center" shrinkToFit="1"/>
    </xf>
    <xf numFmtId="4" fontId="76" fillId="4" borderId="9" xfId="0" applyNumberFormat="1" applyFont="1" applyFill="1" applyBorder="1" applyAlignment="1">
      <alignment horizontal="right" vertical="center" shrinkToFit="1"/>
    </xf>
    <xf numFmtId="4" fontId="13" fillId="4" borderId="9" xfId="0" applyNumberFormat="1" applyFont="1" applyFill="1" applyBorder="1" applyAlignment="1">
      <alignment horizontal="right" vertical="center" shrinkToFit="1"/>
    </xf>
    <xf numFmtId="1" fontId="10" fillId="0" borderId="13" xfId="0" applyNumberFormat="1" applyFont="1" applyBorder="1" applyAlignment="1">
      <alignment horizontal="center" vertical="center" shrinkToFit="1"/>
    </xf>
    <xf numFmtId="4" fontId="53" fillId="0" borderId="13" xfId="0" applyNumberFormat="1" applyFont="1" applyBorder="1" applyAlignment="1" applyProtection="1">
      <alignment vertical="center"/>
      <protection locked="0"/>
    </xf>
    <xf numFmtId="4" fontId="108" fillId="0" borderId="13" xfId="0" applyNumberFormat="1" applyFont="1" applyBorder="1" applyAlignment="1" applyProtection="1">
      <alignment vertical="center"/>
      <protection locked="0"/>
    </xf>
    <xf numFmtId="4" fontId="65" fillId="0" borderId="13" xfId="0" applyNumberFormat="1" applyFont="1" applyBorder="1" applyAlignment="1" applyProtection="1">
      <alignment horizontal="right" vertical="center"/>
      <protection locked="0"/>
    </xf>
    <xf numFmtId="1" fontId="43" fillId="7" borderId="4" xfId="0" applyNumberFormat="1" applyFont="1" applyFill="1" applyBorder="1" applyAlignment="1">
      <alignment horizontal="right" vertical="top" shrinkToFit="1"/>
    </xf>
    <xf numFmtId="4" fontId="52" fillId="0" borderId="13" xfId="0" applyNumberFormat="1" applyFont="1" applyBorder="1" applyAlignment="1" applyProtection="1">
      <alignment vertical="center"/>
      <protection locked="0"/>
    </xf>
    <xf numFmtId="4" fontId="105" fillId="0" borderId="13" xfId="0" applyNumberFormat="1" applyFont="1" applyBorder="1" applyAlignment="1" applyProtection="1">
      <alignment vertical="center"/>
      <protection locked="0"/>
    </xf>
    <xf numFmtId="4" fontId="76" fillId="0" borderId="13" xfId="0" applyNumberFormat="1" applyFont="1" applyBorder="1" applyAlignment="1" applyProtection="1">
      <alignment horizontal="right" vertical="center"/>
      <protection locked="0"/>
    </xf>
    <xf numFmtId="4" fontId="13" fillId="0" borderId="2" xfId="0" applyNumberFormat="1" applyFont="1" applyBorder="1" applyAlignment="1">
      <alignment horizontal="right" vertical="top" shrinkToFit="1"/>
    </xf>
    <xf numFmtId="1" fontId="43" fillId="7" borderId="9" xfId="0" applyNumberFormat="1" applyFont="1" applyFill="1" applyBorder="1" applyAlignment="1">
      <alignment horizontal="right" vertical="top" shrinkToFit="1"/>
    </xf>
    <xf numFmtId="1" fontId="1" fillId="7" borderId="9" xfId="0" applyNumberFormat="1" applyFont="1" applyFill="1" applyBorder="1" applyAlignment="1">
      <alignment horizontal="right" vertical="top" shrinkToFit="1"/>
    </xf>
    <xf numFmtId="1" fontId="1" fillId="7" borderId="13" xfId="0" applyNumberFormat="1" applyFont="1" applyFill="1" applyBorder="1" applyAlignment="1">
      <alignment horizontal="right" vertical="top" shrinkToFit="1"/>
    </xf>
    <xf numFmtId="4" fontId="45" fillId="7" borderId="0" xfId="0" applyNumberFormat="1" applyFont="1" applyFill="1" applyAlignment="1">
      <alignment horizontal="center" vertical="center"/>
    </xf>
    <xf numFmtId="4" fontId="45" fillId="7" borderId="0" xfId="0" applyNumberFormat="1" applyFont="1" applyFill="1" applyAlignment="1">
      <alignment horizontal="right" vertical="center"/>
    </xf>
    <xf numFmtId="4" fontId="45" fillId="7" borderId="0" xfId="0" applyNumberFormat="1" applyFont="1" applyFill="1" applyAlignment="1">
      <alignment vertical="center"/>
    </xf>
    <xf numFmtId="4" fontId="54" fillId="0" borderId="0" xfId="0" applyNumberFormat="1" applyFont="1" applyAlignment="1">
      <alignment horizontal="right" vertical="top"/>
    </xf>
    <xf numFmtId="0" fontId="54" fillId="0" borderId="0" xfId="0" applyFont="1" applyAlignment="1">
      <alignment horizontal="right" vertical="top"/>
    </xf>
    <xf numFmtId="4" fontId="45" fillId="0" borderId="0" xfId="0" applyNumberFormat="1" applyFont="1" applyAlignment="1">
      <alignment horizontal="right" vertical="top"/>
    </xf>
    <xf numFmtId="4" fontId="45" fillId="7" borderId="0" xfId="0" applyNumberFormat="1" applyFont="1" applyFill="1" applyAlignment="1">
      <alignment horizontal="right" vertical="top"/>
    </xf>
    <xf numFmtId="2" fontId="54" fillId="0" borderId="0" xfId="0" applyNumberFormat="1" applyFont="1" applyAlignment="1">
      <alignment horizontal="right" vertical="top"/>
    </xf>
    <xf numFmtId="0" fontId="76" fillId="0" borderId="18" xfId="0" applyFont="1" applyBorder="1" applyAlignment="1">
      <alignment horizontal="center" vertical="center"/>
    </xf>
    <xf numFmtId="4" fontId="45" fillId="12" borderId="33" xfId="0" applyNumberFormat="1" applyFont="1" applyFill="1" applyBorder="1" applyAlignment="1">
      <alignment vertical="center"/>
    </xf>
    <xf numFmtId="4" fontId="45" fillId="12" borderId="18" xfId="0" applyNumberFormat="1" applyFont="1" applyFill="1" applyBorder="1" applyAlignment="1">
      <alignment vertical="center"/>
    </xf>
    <xf numFmtId="4" fontId="44" fillId="12" borderId="33" xfId="0" applyNumberFormat="1" applyFont="1" applyFill="1" applyBorder="1" applyAlignment="1">
      <alignment vertical="center"/>
    </xf>
    <xf numFmtId="4" fontId="54" fillId="12" borderId="33" xfId="0" applyNumberFormat="1" applyFont="1" applyFill="1" applyBorder="1" applyAlignment="1">
      <alignment vertical="center"/>
    </xf>
    <xf numFmtId="4" fontId="0" fillId="12" borderId="33" xfId="0" applyNumberFormat="1" applyFill="1" applyBorder="1" applyAlignment="1">
      <alignment vertical="center"/>
    </xf>
    <xf numFmtId="4" fontId="54" fillId="12" borderId="18" xfId="0" applyNumberFormat="1" applyFont="1" applyFill="1" applyBorder="1" applyAlignment="1">
      <alignment vertical="center"/>
    </xf>
    <xf numFmtId="4" fontId="50" fillId="12" borderId="33" xfId="0" applyNumberFormat="1" applyFont="1" applyFill="1" applyBorder="1" applyAlignment="1">
      <alignment vertical="center"/>
    </xf>
    <xf numFmtId="4" fontId="0" fillId="12" borderId="33" xfId="0" applyNumberFormat="1" applyFill="1" applyBorder="1" applyAlignment="1">
      <alignment horizontal="right" vertical="top"/>
    </xf>
    <xf numFmtId="4" fontId="44" fillId="12" borderId="33" xfId="0" applyNumberFormat="1" applyFont="1" applyFill="1" applyBorder="1" applyAlignment="1">
      <alignment horizontal="right" vertical="top"/>
    </xf>
    <xf numFmtId="4" fontId="0" fillId="12" borderId="33" xfId="0" applyNumberFormat="1" applyFill="1" applyBorder="1" applyAlignment="1">
      <alignment horizontal="right" vertical="center"/>
    </xf>
    <xf numFmtId="4" fontId="54" fillId="12" borderId="33" xfId="0" applyNumberFormat="1" applyFont="1" applyFill="1" applyBorder="1" applyAlignment="1">
      <alignment horizontal="right" vertical="center"/>
    </xf>
    <xf numFmtId="4" fontId="54" fillId="12" borderId="18" xfId="0" applyNumberFormat="1" applyFont="1" applyFill="1" applyBorder="1" applyAlignment="1">
      <alignment horizontal="right" vertical="center"/>
    </xf>
    <xf numFmtId="4" fontId="54" fillId="12" borderId="27" xfId="0" applyNumberFormat="1" applyFont="1" applyFill="1" applyBorder="1" applyAlignment="1">
      <alignment horizontal="right" vertical="center"/>
    </xf>
    <xf numFmtId="4" fontId="54" fillId="12" borderId="42" xfId="0" applyNumberFormat="1" applyFont="1" applyFill="1" applyBorder="1" applyAlignment="1">
      <alignment horizontal="right" vertical="center"/>
    </xf>
    <xf numFmtId="4" fontId="45" fillId="12" borderId="18" xfId="0" applyNumberFormat="1" applyFont="1" applyFill="1" applyBorder="1" applyAlignment="1">
      <alignment horizontal="right" vertical="center"/>
    </xf>
    <xf numFmtId="4" fontId="50" fillId="12" borderId="18" xfId="0" applyNumberFormat="1" applyFont="1" applyFill="1" applyBorder="1" applyAlignment="1">
      <alignment horizontal="right" vertical="center"/>
    </xf>
    <xf numFmtId="0" fontId="44" fillId="12" borderId="17" xfId="0" applyFont="1" applyFill="1" applyBorder="1" applyAlignment="1">
      <alignment horizontal="center" vertical="center"/>
    </xf>
    <xf numFmtId="4" fontId="44" fillId="12" borderId="17" xfId="0" applyNumberFormat="1" applyFont="1" applyFill="1" applyBorder="1" applyAlignment="1">
      <alignment horizontal="center" vertical="center"/>
    </xf>
    <xf numFmtId="4" fontId="44" fillId="12" borderId="18" xfId="0" applyNumberFormat="1" applyFont="1" applyFill="1" applyBorder="1" applyAlignment="1">
      <alignment horizontal="center" vertical="center"/>
    </xf>
    <xf numFmtId="0" fontId="44" fillId="12" borderId="16" xfId="0" applyFont="1" applyFill="1" applyBorder="1" applyAlignment="1">
      <alignment horizontal="center" vertical="center"/>
    </xf>
    <xf numFmtId="0" fontId="44" fillId="12" borderId="43" xfId="0" applyFont="1" applyFill="1" applyBorder="1" applyAlignment="1">
      <alignment horizontal="left" vertical="top"/>
    </xf>
    <xf numFmtId="0" fontId="44" fillId="12" borderId="44" xfId="0" applyFont="1" applyFill="1" applyBorder="1" applyAlignment="1">
      <alignment horizontal="left" vertical="top"/>
    </xf>
    <xf numFmtId="0" fontId="44" fillId="12" borderId="16" xfId="0" applyFont="1" applyFill="1" applyBorder="1" applyAlignment="1">
      <alignment horizontal="left" vertical="top"/>
    </xf>
    <xf numFmtId="0" fontId="52" fillId="0" borderId="32" xfId="0" applyFont="1" applyBorder="1" applyAlignment="1">
      <alignment horizontal="center" vertical="center" wrapText="1"/>
    </xf>
    <xf numFmtId="0" fontId="52" fillId="0" borderId="45" xfId="0" applyFont="1" applyBorder="1" applyAlignment="1">
      <alignment horizontal="center" vertical="center" wrapText="1"/>
    </xf>
    <xf numFmtId="3" fontId="52" fillId="0" borderId="32" xfId="0" applyNumberFormat="1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wrapText="1"/>
    </xf>
    <xf numFmtId="0" fontId="66" fillId="0" borderId="13" xfId="0" applyFont="1" applyBorder="1" applyAlignment="1">
      <alignment horizontal="left" wrapText="1"/>
    </xf>
    <xf numFmtId="4" fontId="51" fillId="0" borderId="13" xfId="0" applyNumberFormat="1" applyFont="1" applyBorder="1" applyAlignment="1">
      <alignment horizontal="right" vertical="center" wrapText="1"/>
    </xf>
    <xf numFmtId="4" fontId="51" fillId="0" borderId="13" xfId="0" applyNumberFormat="1" applyFont="1" applyBorder="1" applyProtection="1">
      <protection hidden="1"/>
    </xf>
    <xf numFmtId="0" fontId="59" fillId="0" borderId="13" xfId="0" applyFont="1" applyBorder="1" applyAlignment="1">
      <alignment horizontal="center" wrapText="1"/>
    </xf>
    <xf numFmtId="0" fontId="67" fillId="0" borderId="13" xfId="0" applyFont="1" applyBorder="1" applyAlignment="1">
      <alignment wrapText="1"/>
    </xf>
    <xf numFmtId="4" fontId="8" fillId="0" borderId="13" xfId="0" applyNumberFormat="1" applyFont="1" applyBorder="1" applyProtection="1">
      <protection locked="0"/>
    </xf>
    <xf numFmtId="4" fontId="59" fillId="0" borderId="13" xfId="0" applyNumberFormat="1" applyFont="1" applyBorder="1"/>
    <xf numFmtId="4" fontId="68" fillId="0" borderId="13" xfId="0" applyNumberFormat="1" applyFont="1" applyBorder="1" applyProtection="1">
      <protection hidden="1"/>
    </xf>
    <xf numFmtId="4" fontId="67" fillId="0" borderId="13" xfId="0" applyNumberFormat="1" applyFont="1" applyBorder="1"/>
    <xf numFmtId="0" fontId="67" fillId="0" borderId="13" xfId="0" applyFont="1" applyBorder="1" applyAlignment="1">
      <alignment horizontal="left" wrapText="1"/>
    </xf>
    <xf numFmtId="4" fontId="59" fillId="0" borderId="13" xfId="0" applyNumberFormat="1" applyFont="1" applyBorder="1" applyProtection="1">
      <protection locked="0"/>
    </xf>
    <xf numFmtId="0" fontId="59" fillId="0" borderId="13" xfId="0" applyFont="1" applyBorder="1" applyAlignment="1">
      <alignment horizontal="center" vertical="top" wrapText="1"/>
    </xf>
    <xf numFmtId="4" fontId="51" fillId="0" borderId="13" xfId="0" applyNumberFormat="1" applyFont="1" applyBorder="1" applyProtection="1">
      <protection locked="0"/>
    </xf>
    <xf numFmtId="0" fontId="66" fillId="0" borderId="13" xfId="0" applyFont="1" applyBorder="1" applyAlignment="1">
      <alignment wrapText="1"/>
    </xf>
    <xf numFmtId="0" fontId="67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4" fontId="8" fillId="0" borderId="13" xfId="0" applyNumberFormat="1" applyFont="1" applyBorder="1" applyProtection="1">
      <protection hidden="1"/>
    </xf>
    <xf numFmtId="4" fontId="8" fillId="0" borderId="13" xfId="0" applyNumberFormat="1" applyFont="1" applyBorder="1" applyAlignment="1">
      <alignment horizontal="right" vertical="center" wrapText="1"/>
    </xf>
    <xf numFmtId="4" fontId="59" fillId="0" borderId="13" xfId="0" applyNumberFormat="1" applyFont="1" applyBorder="1" applyProtection="1">
      <protection hidden="1"/>
    </xf>
    <xf numFmtId="0" fontId="51" fillId="0" borderId="13" xfId="0" applyFont="1" applyBorder="1" applyAlignment="1" applyProtection="1">
      <alignment horizontal="center" wrapText="1"/>
      <protection hidden="1"/>
    </xf>
    <xf numFmtId="0" fontId="66" fillId="0" borderId="13" xfId="0" applyFont="1" applyBorder="1" applyAlignment="1" applyProtection="1">
      <alignment wrapText="1"/>
      <protection hidden="1"/>
    </xf>
    <xf numFmtId="4" fontId="45" fillId="0" borderId="46" xfId="0" applyNumberFormat="1" applyFont="1" applyBorder="1" applyAlignment="1">
      <alignment vertical="center"/>
    </xf>
    <xf numFmtId="4" fontId="0" fillId="0" borderId="13" xfId="0" applyNumberFormat="1" applyBorder="1"/>
    <xf numFmtId="0" fontId="11" fillId="6" borderId="16" xfId="0" applyFont="1" applyFill="1" applyBorder="1" applyAlignment="1">
      <alignment horizontal="left" vertical="top" wrapText="1"/>
    </xf>
    <xf numFmtId="0" fontId="11" fillId="6" borderId="17" xfId="0" applyFont="1" applyFill="1" applyBorder="1" applyAlignment="1">
      <alignment horizontal="left" vertical="top" wrapText="1"/>
    </xf>
    <xf numFmtId="0" fontId="11" fillId="6" borderId="18" xfId="0" applyFont="1" applyFill="1" applyBorder="1" applyAlignment="1">
      <alignment horizontal="left" vertical="top" wrapText="1"/>
    </xf>
    <xf numFmtId="0" fontId="34" fillId="4" borderId="16" xfId="0" applyFont="1" applyFill="1" applyBorder="1" applyAlignment="1">
      <alignment horizontal="left" vertical="top" wrapText="1"/>
    </xf>
    <xf numFmtId="0" fontId="34" fillId="4" borderId="17" xfId="0" applyFont="1" applyFill="1" applyBorder="1" applyAlignment="1">
      <alignment horizontal="left" vertical="top" wrapText="1"/>
    </xf>
    <xf numFmtId="0" fontId="34" fillId="4" borderId="18" xfId="0" applyFont="1" applyFill="1" applyBorder="1" applyAlignment="1">
      <alignment horizontal="left" vertical="top" wrapText="1"/>
    </xf>
    <xf numFmtId="0" fontId="50" fillId="7" borderId="0" xfId="0" applyFont="1" applyFill="1" applyAlignment="1">
      <alignment horizontal="center" vertical="top" wrapText="1"/>
    </xf>
    <xf numFmtId="0" fontId="76" fillId="7" borderId="13" xfId="0" applyFont="1" applyFill="1" applyBorder="1" applyAlignment="1">
      <alignment horizontal="left" vertical="top" wrapText="1"/>
    </xf>
    <xf numFmtId="0" fontId="34" fillId="3" borderId="16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0" fillId="5" borderId="16" xfId="0" applyFill="1" applyBorder="1" applyAlignment="1">
      <alignment horizontal="left" vertical="top" wrapText="1"/>
    </xf>
    <xf numFmtId="0" fontId="0" fillId="5" borderId="17" xfId="0" applyFill="1" applyBorder="1" applyAlignment="1">
      <alignment horizontal="left" vertical="top" wrapText="1"/>
    </xf>
    <xf numFmtId="0" fontId="0" fillId="5" borderId="18" xfId="0" applyFill="1" applyBorder="1" applyAlignment="1">
      <alignment horizontal="left" vertical="top" wrapText="1"/>
    </xf>
    <xf numFmtId="0" fontId="13" fillId="6" borderId="16" xfId="0" applyFont="1" applyFill="1" applyBorder="1" applyAlignment="1">
      <alignment horizontal="left" vertical="top" wrapText="1"/>
    </xf>
    <xf numFmtId="0" fontId="13" fillId="6" borderId="17" xfId="0" applyFont="1" applyFill="1" applyBorder="1" applyAlignment="1">
      <alignment horizontal="left" vertical="top" wrapText="1"/>
    </xf>
    <xf numFmtId="0" fontId="13" fillId="6" borderId="18" xfId="0" applyFont="1" applyFill="1" applyBorder="1" applyAlignment="1">
      <alignment horizontal="left" vertical="top" wrapText="1"/>
    </xf>
    <xf numFmtId="0" fontId="13" fillId="6" borderId="13" xfId="0" applyFont="1" applyFill="1" applyBorder="1" applyAlignment="1">
      <alignment horizontal="left" vertical="center" wrapText="1"/>
    </xf>
    <xf numFmtId="0" fontId="42" fillId="6" borderId="13" xfId="0" applyFont="1" applyFill="1" applyBorder="1" applyAlignment="1">
      <alignment horizontal="left" vertical="center" wrapText="1"/>
    </xf>
    <xf numFmtId="0" fontId="86" fillId="5" borderId="13" xfId="0" applyFont="1" applyFill="1" applyBorder="1" applyAlignment="1">
      <alignment horizontal="left" vertical="top" wrapText="1"/>
    </xf>
    <xf numFmtId="0" fontId="13" fillId="6" borderId="16" xfId="0" applyFont="1" applyFill="1" applyBorder="1" applyAlignment="1">
      <alignment horizontal="left" vertical="center" wrapText="1"/>
    </xf>
    <xf numFmtId="0" fontId="13" fillId="6" borderId="17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left" vertical="center" wrapText="1"/>
    </xf>
    <xf numFmtId="0" fontId="34" fillId="4" borderId="17" xfId="0" applyFont="1" applyFill="1" applyBorder="1" applyAlignment="1">
      <alignment horizontal="left" vertical="center" wrapText="1"/>
    </xf>
    <xf numFmtId="0" fontId="34" fillId="4" borderId="18" xfId="0" applyFont="1" applyFill="1" applyBorder="1" applyAlignment="1">
      <alignment horizontal="left" vertical="center" wrapText="1"/>
    </xf>
    <xf numFmtId="0" fontId="78" fillId="5" borderId="16" xfId="0" applyFont="1" applyFill="1" applyBorder="1" applyAlignment="1">
      <alignment horizontal="left" vertical="top" wrapText="1"/>
    </xf>
    <xf numFmtId="0" fontId="78" fillId="5" borderId="17" xfId="0" applyFont="1" applyFill="1" applyBorder="1" applyAlignment="1">
      <alignment horizontal="left" vertical="top" wrapText="1"/>
    </xf>
    <xf numFmtId="0" fontId="78" fillId="5" borderId="18" xfId="0" applyFont="1" applyFill="1" applyBorder="1" applyAlignment="1">
      <alignment horizontal="left" vertical="top" wrapText="1"/>
    </xf>
    <xf numFmtId="0" fontId="34" fillId="4" borderId="13" xfId="0" applyFont="1" applyFill="1" applyBorder="1" applyAlignment="1">
      <alignment horizontal="left" vertical="top" wrapText="1"/>
    </xf>
    <xf numFmtId="0" fontId="13" fillId="6" borderId="21" xfId="0" applyFont="1" applyFill="1" applyBorder="1" applyAlignment="1">
      <alignment horizontal="left" vertical="center" wrapText="1"/>
    </xf>
    <xf numFmtId="0" fontId="42" fillId="6" borderId="21" xfId="0" applyFont="1" applyFill="1" applyBorder="1" applyAlignment="1">
      <alignment horizontal="left" vertical="center" wrapText="1"/>
    </xf>
    <xf numFmtId="0" fontId="42" fillId="6" borderId="17" xfId="0" applyFont="1" applyFill="1" applyBorder="1" applyAlignment="1">
      <alignment horizontal="left" vertical="center" wrapText="1"/>
    </xf>
    <xf numFmtId="0" fontId="42" fillId="6" borderId="18" xfId="0" applyFont="1" applyFill="1" applyBorder="1" applyAlignment="1">
      <alignment horizontal="left" vertical="center" wrapText="1"/>
    </xf>
    <xf numFmtId="0" fontId="41" fillId="5" borderId="16" xfId="0" applyFont="1" applyFill="1" applyBorder="1" applyAlignment="1">
      <alignment horizontal="left" vertical="top" wrapText="1"/>
    </xf>
    <xf numFmtId="0" fontId="41" fillId="5" borderId="17" xfId="0" applyFont="1" applyFill="1" applyBorder="1" applyAlignment="1">
      <alignment horizontal="left" vertical="top" wrapText="1"/>
    </xf>
    <xf numFmtId="0" fontId="41" fillId="5" borderId="18" xfId="0" applyFont="1" applyFill="1" applyBorder="1" applyAlignment="1">
      <alignment horizontal="left" vertical="top" wrapText="1"/>
    </xf>
    <xf numFmtId="0" fontId="34" fillId="3" borderId="17" xfId="0" applyFont="1" applyFill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42" fillId="9" borderId="16" xfId="0" applyFont="1" applyFill="1" applyBorder="1" applyAlignment="1">
      <alignment horizontal="left" vertical="top" wrapText="1"/>
    </xf>
    <xf numFmtId="0" fontId="42" fillId="9" borderId="17" xfId="0" applyFont="1" applyFill="1" applyBorder="1" applyAlignment="1">
      <alignment horizontal="left" vertical="top" wrapText="1"/>
    </xf>
    <xf numFmtId="0" fontId="42" fillId="9" borderId="18" xfId="0" applyFont="1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top" wrapText="1"/>
    </xf>
    <xf numFmtId="0" fontId="82" fillId="6" borderId="17" xfId="0" applyFont="1" applyFill="1" applyBorder="1" applyAlignment="1">
      <alignment horizontal="left" vertical="top" wrapText="1"/>
    </xf>
    <xf numFmtId="0" fontId="82" fillId="6" borderId="18" xfId="0" applyFont="1" applyFill="1" applyBorder="1" applyAlignment="1">
      <alignment horizontal="left" vertical="top" wrapText="1"/>
    </xf>
    <xf numFmtId="0" fontId="42" fillId="6" borderId="17" xfId="0" applyFont="1" applyFill="1" applyBorder="1" applyAlignment="1">
      <alignment horizontal="left" vertical="top" wrapText="1"/>
    </xf>
    <xf numFmtId="0" fontId="42" fillId="6" borderId="18" xfId="0" applyFont="1" applyFill="1" applyBorder="1" applyAlignment="1">
      <alignment horizontal="left" vertical="top" wrapText="1"/>
    </xf>
    <xf numFmtId="0" fontId="13" fillId="6" borderId="24" xfId="0" applyFont="1" applyFill="1" applyBorder="1" applyAlignment="1">
      <alignment horizontal="left" vertical="top" wrapText="1"/>
    </xf>
    <xf numFmtId="1" fontId="74" fillId="0" borderId="34" xfId="0" applyNumberFormat="1" applyFont="1" applyBorder="1" applyAlignment="1">
      <alignment horizontal="left" vertical="top" shrinkToFit="1"/>
    </xf>
    <xf numFmtId="1" fontId="74" fillId="0" borderId="28" xfId="0" applyNumberFormat="1" applyFont="1" applyBorder="1" applyAlignment="1">
      <alignment horizontal="left" vertical="top" shrinkToFit="1"/>
    </xf>
    <xf numFmtId="0" fontId="13" fillId="4" borderId="13" xfId="0" applyFont="1" applyFill="1" applyBorder="1" applyAlignment="1">
      <alignment horizontal="left" vertical="top" wrapText="1"/>
    </xf>
    <xf numFmtId="0" fontId="42" fillId="4" borderId="13" xfId="0" applyFont="1" applyFill="1" applyBorder="1" applyAlignment="1">
      <alignment horizontal="left" vertical="top" wrapText="1"/>
    </xf>
    <xf numFmtId="0" fontId="5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0" fillId="0" borderId="0" xfId="0" applyFont="1" applyAlignment="1">
      <alignment horizontal="center" vertical="center" wrapText="1"/>
    </xf>
    <xf numFmtId="0" fontId="120" fillId="0" borderId="0" xfId="0" applyFont="1" applyAlignment="1">
      <alignment horizontal="center" vertical="center" wrapText="1"/>
    </xf>
    <xf numFmtId="0" fontId="44" fillId="12" borderId="16" xfId="0" applyFont="1" applyFill="1" applyBorder="1" applyAlignment="1">
      <alignment horizontal="left" vertical="center"/>
    </xf>
    <xf numFmtId="0" fontId="44" fillId="12" borderId="17" xfId="0" applyFont="1" applyFill="1" applyBorder="1" applyAlignment="1">
      <alignment horizontal="left" vertical="center"/>
    </xf>
    <xf numFmtId="0" fontId="44" fillId="12" borderId="13" xfId="0" applyFont="1" applyFill="1" applyBorder="1" applyAlignment="1">
      <alignment horizontal="left" vertical="center"/>
    </xf>
    <xf numFmtId="0" fontId="65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76" fillId="0" borderId="25" xfId="0" applyFont="1" applyBorder="1" applyAlignment="1">
      <alignment horizontal="left" vertical="top" wrapText="1"/>
    </xf>
    <xf numFmtId="0" fontId="76" fillId="0" borderId="26" xfId="0" applyFont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93" fillId="0" borderId="0" xfId="0" applyFont="1" applyAlignment="1">
      <alignment horizontal="left" vertical="top" wrapText="1"/>
    </xf>
    <xf numFmtId="0" fontId="34" fillId="4" borderId="25" xfId="0" applyFont="1" applyFill="1" applyBorder="1" applyAlignment="1">
      <alignment horizontal="left" vertical="top" wrapText="1"/>
    </xf>
    <xf numFmtId="0" fontId="34" fillId="4" borderId="30" xfId="0" applyFont="1" applyFill="1" applyBorder="1" applyAlignment="1">
      <alignment horizontal="left" vertical="top" wrapText="1"/>
    </xf>
    <xf numFmtId="0" fontId="13" fillId="6" borderId="19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 wrapText="1"/>
    </xf>
    <xf numFmtId="1" fontId="74" fillId="0" borderId="16" xfId="0" applyNumberFormat="1" applyFont="1" applyBorder="1" applyAlignment="1">
      <alignment horizontal="left" vertical="center" shrinkToFit="1"/>
    </xf>
    <xf numFmtId="1" fontId="74" fillId="0" borderId="17" xfId="0" applyNumberFormat="1" applyFont="1" applyBorder="1" applyAlignment="1">
      <alignment horizontal="left" vertical="center" shrinkToFit="1"/>
    </xf>
    <xf numFmtId="1" fontId="74" fillId="0" borderId="18" xfId="0" applyNumberFormat="1" applyFont="1" applyBorder="1" applyAlignment="1">
      <alignment horizontal="left" vertical="center" shrinkToFit="1"/>
    </xf>
    <xf numFmtId="0" fontId="0" fillId="5" borderId="16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 wrapText="1"/>
    </xf>
    <xf numFmtId="0" fontId="0" fillId="5" borderId="18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top" wrapText="1"/>
    </xf>
    <xf numFmtId="0" fontId="13" fillId="4" borderId="16" xfId="0" applyFont="1" applyFill="1" applyBorder="1" applyAlignment="1">
      <alignment horizontal="left" vertical="center" wrapText="1"/>
    </xf>
    <xf numFmtId="0" fontId="44" fillId="4" borderId="17" xfId="0" applyFont="1" applyFill="1" applyBorder="1" applyAlignment="1">
      <alignment horizontal="left" vertical="center" wrapText="1"/>
    </xf>
    <xf numFmtId="0" fontId="44" fillId="4" borderId="18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8" xfId="0" applyFont="1" applyFill="1" applyBorder="1" applyAlignment="1">
      <alignment horizontal="left" vertical="top" wrapText="1"/>
    </xf>
    <xf numFmtId="0" fontId="45" fillId="5" borderId="16" xfId="0" applyFont="1" applyFill="1" applyBorder="1" applyAlignment="1">
      <alignment horizontal="left" vertical="top" wrapText="1"/>
    </xf>
    <xf numFmtId="0" fontId="45" fillId="5" borderId="17" xfId="0" applyFont="1" applyFill="1" applyBorder="1" applyAlignment="1">
      <alignment horizontal="left" vertical="top" wrapText="1"/>
    </xf>
    <xf numFmtId="0" fontId="45" fillId="5" borderId="18" xfId="0" applyFont="1" applyFill="1" applyBorder="1" applyAlignment="1">
      <alignment horizontal="left" vertical="top" wrapText="1"/>
    </xf>
    <xf numFmtId="0" fontId="78" fillId="5" borderId="13" xfId="0" applyFont="1" applyFill="1" applyBorder="1" applyAlignment="1">
      <alignment horizontal="left" vertical="top" wrapText="1"/>
    </xf>
    <xf numFmtId="0" fontId="13" fillId="6" borderId="13" xfId="0" applyFont="1" applyFill="1" applyBorder="1" applyAlignment="1">
      <alignment horizontal="left" vertical="top" wrapText="1"/>
    </xf>
    <xf numFmtId="0" fontId="44" fillId="4" borderId="13" xfId="0" applyFont="1" applyFill="1" applyBorder="1" applyAlignment="1">
      <alignment horizontal="left" vertical="center" wrapText="1"/>
    </xf>
    <xf numFmtId="0" fontId="13" fillId="14" borderId="16" xfId="2" applyFont="1" applyFill="1" applyBorder="1" applyAlignment="1">
      <alignment horizontal="left" vertical="top"/>
    </xf>
    <xf numFmtId="0" fontId="13" fillId="14" borderId="17" xfId="2" applyFont="1" applyFill="1" applyBorder="1" applyAlignment="1">
      <alignment horizontal="left" vertical="top"/>
    </xf>
    <xf numFmtId="0" fontId="13" fillId="14" borderId="18" xfId="2" applyFont="1" applyFill="1" applyBorder="1" applyAlignment="1">
      <alignment horizontal="left" vertical="top"/>
    </xf>
    <xf numFmtId="0" fontId="87" fillId="14" borderId="16" xfId="2" applyFont="1" applyFill="1" applyBorder="1" applyAlignment="1">
      <alignment horizontal="left" vertical="top"/>
    </xf>
    <xf numFmtId="0" fontId="87" fillId="14" borderId="17" xfId="2" applyFont="1" applyFill="1" applyBorder="1" applyAlignment="1">
      <alignment horizontal="left" vertical="top"/>
    </xf>
    <xf numFmtId="0" fontId="87" fillId="14" borderId="18" xfId="2" applyFont="1" applyFill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65" fillId="0" borderId="6" xfId="0" applyFont="1" applyBorder="1" applyAlignment="1">
      <alignment horizontal="left" vertical="top"/>
    </xf>
    <xf numFmtId="0" fontId="65" fillId="11" borderId="29" xfId="0" applyFont="1" applyFill="1" applyBorder="1" applyAlignment="1">
      <alignment horizontal="left" vertical="center" wrapText="1"/>
    </xf>
    <xf numFmtId="0" fontId="75" fillId="11" borderId="25" xfId="0" applyFont="1" applyFill="1" applyBorder="1" applyAlignment="1">
      <alignment horizontal="left" vertical="center" wrapText="1"/>
    </xf>
    <xf numFmtId="0" fontId="75" fillId="11" borderId="30" xfId="0" applyFont="1" applyFill="1" applyBorder="1" applyAlignment="1">
      <alignment horizontal="left" vertical="center" wrapText="1"/>
    </xf>
    <xf numFmtId="0" fontId="45" fillId="7" borderId="16" xfId="0" applyFont="1" applyFill="1" applyBorder="1" applyAlignment="1">
      <alignment horizontal="left" vertical="center" wrapText="1"/>
    </xf>
    <xf numFmtId="0" fontId="45" fillId="7" borderId="17" xfId="0" applyFont="1" applyFill="1" applyBorder="1" applyAlignment="1">
      <alignment horizontal="left" vertical="center" wrapText="1"/>
    </xf>
    <xf numFmtId="0" fontId="45" fillId="7" borderId="18" xfId="0" applyFont="1" applyFill="1" applyBorder="1" applyAlignment="1">
      <alignment horizontal="left" vertical="center" wrapText="1"/>
    </xf>
    <xf numFmtId="0" fontId="73" fillId="6" borderId="16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41" fillId="6" borderId="18" xfId="0" applyFont="1" applyFill="1" applyBorder="1" applyAlignment="1">
      <alignment horizontal="left" vertical="top" wrapText="1"/>
    </xf>
    <xf numFmtId="0" fontId="0" fillId="8" borderId="29" xfId="0" applyFill="1" applyBorder="1" applyAlignment="1">
      <alignment horizontal="center" vertical="top"/>
    </xf>
    <xf numFmtId="0" fontId="0" fillId="8" borderId="17" xfId="0" applyFill="1" applyBorder="1" applyAlignment="1">
      <alignment horizontal="center" vertical="top"/>
    </xf>
    <xf numFmtId="0" fontId="0" fillId="8" borderId="18" xfId="0" applyFill="1" applyBorder="1" applyAlignment="1">
      <alignment horizontal="center" vertical="top"/>
    </xf>
    <xf numFmtId="0" fontId="95" fillId="15" borderId="16" xfId="0" applyFont="1" applyFill="1" applyBorder="1" applyAlignment="1">
      <alignment horizontal="left" vertical="center" wrapText="1"/>
    </xf>
    <xf numFmtId="0" fontId="95" fillId="15" borderId="17" xfId="0" applyFont="1" applyFill="1" applyBorder="1" applyAlignment="1">
      <alignment horizontal="left" vertical="center" wrapText="1"/>
    </xf>
    <xf numFmtId="0" fontId="95" fillId="15" borderId="18" xfId="0" applyFont="1" applyFill="1" applyBorder="1" applyAlignment="1">
      <alignment horizontal="left" vertical="center" wrapText="1"/>
    </xf>
    <xf numFmtId="0" fontId="29" fillId="11" borderId="16" xfId="0" applyFont="1" applyFill="1" applyBorder="1" applyAlignment="1">
      <alignment horizontal="left" vertical="center" wrapText="1"/>
    </xf>
    <xf numFmtId="0" fontId="29" fillId="11" borderId="17" xfId="0" applyFont="1" applyFill="1" applyBorder="1" applyAlignment="1">
      <alignment horizontal="left" vertical="center" wrapText="1"/>
    </xf>
    <xf numFmtId="0" fontId="29" fillId="11" borderId="18" xfId="0" applyFont="1" applyFill="1" applyBorder="1" applyAlignment="1">
      <alignment horizontal="left" vertical="center" wrapText="1"/>
    </xf>
    <xf numFmtId="0" fontId="45" fillId="7" borderId="16" xfId="0" applyFont="1" applyFill="1" applyBorder="1" applyAlignment="1">
      <alignment horizontal="left" vertical="top" wrapText="1"/>
    </xf>
    <xf numFmtId="0" fontId="45" fillId="7" borderId="17" xfId="0" applyFont="1" applyFill="1" applyBorder="1" applyAlignment="1">
      <alignment horizontal="left" vertical="top" wrapText="1"/>
    </xf>
    <xf numFmtId="0" fontId="45" fillId="7" borderId="18" xfId="0" applyFont="1" applyFill="1" applyBorder="1" applyAlignment="1">
      <alignment horizontal="left" vertical="top" wrapText="1"/>
    </xf>
    <xf numFmtId="0" fontId="34" fillId="3" borderId="16" xfId="0" applyFont="1" applyFill="1" applyBorder="1" applyAlignment="1">
      <alignment horizontal="left" vertical="top" wrapText="1"/>
    </xf>
    <xf numFmtId="0" fontId="34" fillId="3" borderId="17" xfId="0" applyFont="1" applyFill="1" applyBorder="1" applyAlignment="1">
      <alignment horizontal="left" vertical="top" wrapText="1"/>
    </xf>
    <xf numFmtId="0" fontId="34" fillId="3" borderId="18" xfId="0" applyFont="1" applyFill="1" applyBorder="1" applyAlignment="1">
      <alignment horizontal="left" vertical="top" wrapText="1"/>
    </xf>
    <xf numFmtId="0" fontId="44" fillId="12" borderId="21" xfId="0" applyFont="1" applyFill="1" applyBorder="1" applyAlignment="1">
      <alignment horizontal="left" vertical="top"/>
    </xf>
    <xf numFmtId="0" fontId="44" fillId="12" borderId="42" xfId="0" applyFont="1" applyFill="1" applyBorder="1" applyAlignment="1">
      <alignment horizontal="left" vertical="top"/>
    </xf>
    <xf numFmtId="0" fontId="13" fillId="0" borderId="25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top" wrapText="1"/>
    </xf>
    <xf numFmtId="0" fontId="0" fillId="4" borderId="26" xfId="0" applyFill="1" applyBorder="1" applyAlignment="1">
      <alignment horizontal="left" vertical="top" wrapText="1"/>
    </xf>
    <xf numFmtId="0" fontId="44" fillId="12" borderId="43" xfId="0" applyFont="1" applyFill="1" applyBorder="1" applyAlignment="1">
      <alignment horizontal="left" vertical="top"/>
    </xf>
    <xf numFmtId="0" fontId="44" fillId="12" borderId="0" xfId="0" applyFont="1" applyFill="1" applyAlignment="1">
      <alignment horizontal="left" vertical="top"/>
    </xf>
    <xf numFmtId="0" fontId="44" fillId="0" borderId="0" xfId="0" applyFont="1" applyAlignment="1">
      <alignment horizontal="center" vertical="center"/>
    </xf>
    <xf numFmtId="0" fontId="30" fillId="7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60" fillId="13" borderId="41" xfId="2" applyFont="1" applyFill="1" applyBorder="1" applyAlignment="1">
      <alignment horizontal="left" vertical="top"/>
    </xf>
    <xf numFmtId="0" fontId="74" fillId="0" borderId="13" xfId="0" applyFont="1" applyBorder="1" applyAlignment="1">
      <alignment horizontal="left" vertical="top"/>
    </xf>
    <xf numFmtId="0" fontId="56" fillId="3" borderId="13" xfId="0" applyFont="1" applyFill="1" applyBorder="1" applyAlignment="1">
      <alignment horizontal="left" vertical="center" wrapText="1"/>
    </xf>
    <xf numFmtId="0" fontId="42" fillId="4" borderId="0" xfId="0" applyFont="1" applyFill="1" applyAlignment="1">
      <alignment horizontal="left" vertical="top" wrapText="1"/>
    </xf>
    <xf numFmtId="0" fontId="42" fillId="4" borderId="11" xfId="0" applyFont="1" applyFill="1" applyBorder="1" applyAlignment="1">
      <alignment horizontal="left" vertical="top" wrapText="1"/>
    </xf>
    <xf numFmtId="0" fontId="42" fillId="5" borderId="1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" fontId="74" fillId="0" borderId="13" xfId="0" applyNumberFormat="1" applyFont="1" applyBorder="1" applyAlignment="1">
      <alignment horizontal="left" vertical="top" shrinkToFit="1"/>
    </xf>
    <xf numFmtId="0" fontId="42" fillId="4" borderId="17" xfId="0" applyFont="1" applyFill="1" applyBorder="1" applyAlignment="1">
      <alignment horizontal="left" vertical="top" wrapText="1"/>
    </xf>
    <xf numFmtId="0" fontId="42" fillId="4" borderId="18" xfId="0" applyFont="1" applyFill="1" applyBorder="1" applyAlignment="1">
      <alignment horizontal="left" vertical="top" wrapText="1"/>
    </xf>
    <xf numFmtId="0" fontId="34" fillId="3" borderId="13" xfId="0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7" borderId="0" xfId="0" applyFill="1" applyAlignment="1">
      <alignment horizontal="center" vertical="top" wrapText="1"/>
    </xf>
    <xf numFmtId="0" fontId="50" fillId="0" borderId="0" xfId="0" applyFont="1" applyAlignment="1">
      <alignment horizontal="left" vertical="top" wrapText="1"/>
    </xf>
    <xf numFmtId="1" fontId="74" fillId="0" borderId="25" xfId="0" applyNumberFormat="1" applyFont="1" applyBorder="1" applyAlignment="1">
      <alignment horizontal="left" vertical="top" shrinkToFit="1"/>
    </xf>
    <xf numFmtId="1" fontId="74" fillId="0" borderId="26" xfId="0" applyNumberFormat="1" applyFont="1" applyBorder="1" applyAlignment="1">
      <alignment horizontal="left" vertical="top" shrinkToFit="1"/>
    </xf>
    <xf numFmtId="0" fontId="34" fillId="4" borderId="25" xfId="0" applyFont="1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26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0" fillId="7" borderId="3" xfId="0" applyFill="1" applyBorder="1" applyAlignment="1">
      <alignment horizontal="left" vertical="center" wrapText="1"/>
    </xf>
    <xf numFmtId="0" fontId="50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6" xfId="0" applyFont="1" applyBorder="1" applyAlignment="1">
      <alignment horizontal="left" vertical="top"/>
    </xf>
    <xf numFmtId="0" fontId="50" fillId="0" borderId="5" xfId="0" applyFont="1" applyBorder="1" applyAlignment="1">
      <alignment horizontal="left" vertical="top" indent="8"/>
    </xf>
    <xf numFmtId="0" fontId="0" fillId="0" borderId="5" xfId="0" applyBorder="1" applyAlignment="1">
      <alignment horizontal="left" vertical="top" indent="8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50" fillId="0" borderId="0" xfId="0" applyNumberFormat="1" applyFont="1" applyAlignment="1">
      <alignment horizontal="left" vertical="top"/>
    </xf>
    <xf numFmtId="0" fontId="19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8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0" fillId="7" borderId="2" xfId="0" applyFont="1" applyFill="1" applyBorder="1" applyAlignment="1">
      <alignment horizontal="left" vertical="top" wrapText="1"/>
    </xf>
    <xf numFmtId="0" fontId="50" fillId="7" borderId="3" xfId="0" applyFont="1" applyFill="1" applyBorder="1" applyAlignment="1">
      <alignment horizontal="left" vertical="top" wrapText="1"/>
    </xf>
    <xf numFmtId="0" fontId="44" fillId="7" borderId="2" xfId="0" applyFont="1" applyFill="1" applyBorder="1" applyAlignment="1">
      <alignment horizontal="left" vertical="top" wrapText="1"/>
    </xf>
    <xf numFmtId="0" fontId="44" fillId="7" borderId="3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0" fillId="0" borderId="2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top" wrapText="1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5" fillId="0" borderId="12" xfId="0" applyFont="1" applyBorder="1" applyAlignment="1">
      <alignment horizontal="right" vertical="center"/>
    </xf>
    <xf numFmtId="0" fontId="54" fillId="0" borderId="0" xfId="0" applyFont="1" applyAlignment="1">
      <alignment horizontal="center" vertical="top"/>
    </xf>
  </cellXfs>
  <cellStyles count="3">
    <cellStyle name="Excel Built-in Normal" xfId="2" xr:uid="{3E989BDE-667D-4F6C-8D79-4B128E8F3D8F}"/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zoomScale="110" zoomScaleNormal="110" workbookViewId="0">
      <selection activeCell="A28" sqref="A28:M28"/>
    </sheetView>
  </sheetViews>
  <sheetFormatPr defaultRowHeight="12.75" x14ac:dyDescent="0.2"/>
  <cols>
    <col min="1" max="1" width="6.83203125" customWidth="1"/>
    <col min="2" max="2" width="9.83203125" customWidth="1"/>
    <col min="3" max="3" width="32.6640625" customWidth="1"/>
    <col min="4" max="4" width="9.83203125" customWidth="1"/>
    <col min="5" max="5" width="14.5" customWidth="1"/>
    <col min="6" max="6" width="13.83203125" style="393" customWidth="1"/>
    <col min="7" max="7" width="16.6640625" style="291" customWidth="1"/>
    <col min="8" max="8" width="14" style="291" customWidth="1"/>
    <col min="9" max="9" width="14.33203125" style="291" customWidth="1"/>
    <col min="10" max="10" width="5.33203125" customWidth="1"/>
    <col min="11" max="11" width="5.1640625" customWidth="1"/>
    <col min="12" max="12" width="5.33203125" customWidth="1"/>
    <col min="13" max="13" width="6" customWidth="1"/>
  </cols>
  <sheetData>
    <row r="1" spans="1:13" ht="27.75" customHeight="1" x14ac:dyDescent="0.2">
      <c r="A1" s="887" t="s">
        <v>434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</row>
    <row r="2" spans="1:13" ht="12.75" customHeight="1" x14ac:dyDescent="0.2">
      <c r="A2" s="888"/>
      <c r="B2" s="888"/>
      <c r="C2" s="888"/>
      <c r="D2" s="888"/>
      <c r="E2" s="888"/>
      <c r="F2" s="888"/>
      <c r="G2" s="888"/>
      <c r="H2" s="888"/>
      <c r="I2" s="888"/>
      <c r="J2" s="888"/>
      <c r="K2" s="888"/>
      <c r="L2" s="888"/>
      <c r="M2" s="888"/>
    </row>
    <row r="3" spans="1:13" ht="19.5" customHeight="1" x14ac:dyDescent="0.2">
      <c r="A3" s="770" t="s">
        <v>0</v>
      </c>
      <c r="B3" s="770"/>
      <c r="C3" s="770"/>
      <c r="D3" s="770"/>
      <c r="E3" s="770"/>
      <c r="F3" s="770"/>
      <c r="G3" s="770"/>
      <c r="H3" s="770"/>
    </row>
    <row r="4" spans="1:13" ht="19.5" customHeight="1" x14ac:dyDescent="0.2">
      <c r="A4" s="886" t="s">
        <v>309</v>
      </c>
      <c r="B4" s="886"/>
      <c r="C4" s="886"/>
      <c r="D4" s="886"/>
      <c r="E4" s="886"/>
      <c r="F4" s="886"/>
      <c r="G4" s="886"/>
      <c r="H4" s="886"/>
      <c r="I4" s="886"/>
      <c r="J4" s="886"/>
      <c r="K4" s="886"/>
      <c r="L4" s="886"/>
      <c r="M4" s="886"/>
    </row>
    <row r="5" spans="1:13" ht="12.2" customHeight="1" x14ac:dyDescent="0.2">
      <c r="A5" s="890" t="s">
        <v>178</v>
      </c>
      <c r="B5" s="891"/>
      <c r="C5" s="891"/>
      <c r="D5" s="891"/>
      <c r="E5" s="891"/>
      <c r="F5" s="891"/>
      <c r="G5" s="891"/>
      <c r="H5" s="891"/>
      <c r="I5" s="891"/>
      <c r="J5" s="891"/>
      <c r="K5" s="891"/>
      <c r="L5" s="891"/>
      <c r="M5" s="891"/>
    </row>
    <row r="6" spans="1:13" ht="12.95" customHeight="1" x14ac:dyDescent="0.2">
      <c r="A6" s="892" t="s">
        <v>310</v>
      </c>
      <c r="B6" s="892"/>
      <c r="C6" s="892"/>
      <c r="D6" s="892"/>
      <c r="E6" s="892"/>
      <c r="F6" s="892"/>
      <c r="G6" s="892"/>
      <c r="H6" s="892"/>
    </row>
    <row r="7" spans="1:13" ht="28.7" customHeight="1" x14ac:dyDescent="0.2">
      <c r="A7" s="1"/>
      <c r="B7" s="895"/>
      <c r="C7" s="896"/>
      <c r="D7" s="897"/>
      <c r="E7" s="191" t="s">
        <v>315</v>
      </c>
      <c r="F7" s="405" t="s">
        <v>320</v>
      </c>
      <c r="G7" s="591" t="s">
        <v>419</v>
      </c>
      <c r="H7" s="191" t="s">
        <v>267</v>
      </c>
      <c r="I7" s="191" t="s">
        <v>323</v>
      </c>
      <c r="J7" s="104" t="s">
        <v>1</v>
      </c>
      <c r="K7" s="104" t="s">
        <v>2</v>
      </c>
      <c r="L7" s="104" t="s">
        <v>3</v>
      </c>
      <c r="M7" s="103" t="s">
        <v>4</v>
      </c>
    </row>
    <row r="8" spans="1:13" ht="12" customHeight="1" x14ac:dyDescent="0.2">
      <c r="A8" s="2"/>
      <c r="B8" s="874"/>
      <c r="C8" s="875"/>
      <c r="D8" s="876"/>
      <c r="E8" s="3" t="s">
        <v>183</v>
      </c>
      <c r="F8" s="406" t="s">
        <v>184</v>
      </c>
      <c r="G8" s="592" t="s">
        <v>185</v>
      </c>
      <c r="H8" s="592" t="s">
        <v>186</v>
      </c>
      <c r="I8" s="592" t="s">
        <v>187</v>
      </c>
      <c r="J8" s="2"/>
      <c r="K8" s="2"/>
      <c r="L8" s="2"/>
      <c r="M8" s="29"/>
    </row>
    <row r="9" spans="1:13" ht="12.95" customHeight="1" x14ac:dyDescent="0.2">
      <c r="A9" s="877" t="s">
        <v>5</v>
      </c>
      <c r="B9" s="878"/>
      <c r="C9" s="878"/>
      <c r="D9" s="879"/>
      <c r="E9" s="267"/>
      <c r="F9" s="407"/>
      <c r="G9" s="593"/>
      <c r="H9" s="593"/>
      <c r="I9" s="593"/>
      <c r="J9" s="2"/>
      <c r="K9" s="2"/>
      <c r="L9" s="2"/>
      <c r="M9" s="29"/>
    </row>
    <row r="10" spans="1:13" ht="12.2" customHeight="1" x14ac:dyDescent="0.2">
      <c r="A10" s="4">
        <v>6</v>
      </c>
      <c r="B10" s="883" t="s">
        <v>6</v>
      </c>
      <c r="C10" s="884"/>
      <c r="D10" s="885"/>
      <c r="E10" s="60">
        <f>'OPĆI DIO'!D9</f>
        <v>1006540.5599999999</v>
      </c>
      <c r="F10" s="408">
        <f>'OPĆI DIO'!E9</f>
        <v>1063237</v>
      </c>
      <c r="G10" s="60">
        <f>'OPĆI DIO'!F9</f>
        <v>1082490</v>
      </c>
      <c r="H10" s="60">
        <f>'OPĆI DIO'!G9</f>
        <v>922650</v>
      </c>
      <c r="I10" s="60">
        <f>'OPĆI DIO'!H9</f>
        <v>927650</v>
      </c>
      <c r="J10" s="70">
        <f>F10/E10*100</f>
        <v>105.63280231846792</v>
      </c>
      <c r="K10" s="70">
        <f>G10/E10*100</f>
        <v>107.54559160536958</v>
      </c>
      <c r="L10" s="70">
        <f>H10/G10*100</f>
        <v>85.234043732505612</v>
      </c>
      <c r="M10" s="71">
        <f>I10/H10*100</f>
        <v>100.54191730341951</v>
      </c>
    </row>
    <row r="11" spans="1:13" ht="12.95" customHeight="1" x14ac:dyDescent="0.2">
      <c r="A11" s="4">
        <v>7</v>
      </c>
      <c r="B11" s="883" t="s">
        <v>7</v>
      </c>
      <c r="C11" s="884"/>
      <c r="D11" s="885"/>
      <c r="E11" s="60">
        <f>'OPĆI DIO'!D40</f>
        <v>0</v>
      </c>
      <c r="F11" s="408">
        <f>'OPĆI DIO'!E40</f>
        <v>1087763</v>
      </c>
      <c r="G11" s="60">
        <f>'OPĆI DIO'!F40</f>
        <v>740000</v>
      </c>
      <c r="H11" s="60">
        <f>'OPĆI DIO'!G40</f>
        <v>162500</v>
      </c>
      <c r="I11" s="60">
        <f>'OPĆI DIO'!H40</f>
        <v>72500</v>
      </c>
      <c r="J11" s="70">
        <v>0</v>
      </c>
      <c r="K11" s="70">
        <v>0</v>
      </c>
      <c r="L11" s="70">
        <f>H11/G11*100</f>
        <v>21.95945945945946</v>
      </c>
      <c r="M11" s="71">
        <v>0</v>
      </c>
    </row>
    <row r="12" spans="1:13" ht="15" customHeight="1" x14ac:dyDescent="0.2">
      <c r="A12" s="6"/>
      <c r="B12" s="880" t="s">
        <v>8</v>
      </c>
      <c r="C12" s="881"/>
      <c r="D12" s="882"/>
      <c r="E12" s="597">
        <f>SUM(E10,E11)</f>
        <v>1006540.5599999999</v>
      </c>
      <c r="F12" s="598">
        <f>SUM(F10,F11)</f>
        <v>2151000</v>
      </c>
      <c r="G12" s="599">
        <f>SUM(G10,G11)</f>
        <v>1822490</v>
      </c>
      <c r="H12" s="599">
        <f>SUM(H11,H10)</f>
        <v>1085150</v>
      </c>
      <c r="I12" s="599">
        <f>SUM(I10,I11)</f>
        <v>1000150</v>
      </c>
      <c r="J12" s="72">
        <f>F12/E12*100</f>
        <v>213.7022674972979</v>
      </c>
      <c r="K12" s="72">
        <f>G12/E12*100</f>
        <v>181.06473523530934</v>
      </c>
      <c r="L12" s="72">
        <f t="shared" ref="L12:M15" si="0">H12/G12*100</f>
        <v>59.542164840410649</v>
      </c>
      <c r="M12" s="73">
        <f t="shared" si="0"/>
        <v>92.16698152329171</v>
      </c>
    </row>
    <row r="13" spans="1:13" ht="13.7" customHeight="1" x14ac:dyDescent="0.2">
      <c r="A13" s="4">
        <v>3</v>
      </c>
      <c r="B13" s="883" t="s">
        <v>9</v>
      </c>
      <c r="C13" s="884"/>
      <c r="D13" s="885"/>
      <c r="E13" s="60">
        <f>'OPĆI DIO'!D45</f>
        <v>523427.88</v>
      </c>
      <c r="F13" s="408">
        <f>'OPĆI DIO'!E45</f>
        <v>1263150</v>
      </c>
      <c r="G13" s="60">
        <f>'OPĆI DIO'!F45</f>
        <v>1169425</v>
      </c>
      <c r="H13" s="60">
        <f>'OPĆI DIO'!G45</f>
        <v>624835</v>
      </c>
      <c r="I13" s="60">
        <f>'OPĆI DIO'!H45</f>
        <v>612085</v>
      </c>
      <c r="J13" s="70">
        <f>F13/E13*100</f>
        <v>241.3226441052395</v>
      </c>
      <c r="K13" s="70">
        <f>G13/E13*100</f>
        <v>223.41664337788046</v>
      </c>
      <c r="L13" s="70">
        <f t="shared" si="0"/>
        <v>53.430959659661802</v>
      </c>
      <c r="M13" s="71">
        <f t="shared" si="0"/>
        <v>97.95946129778261</v>
      </c>
    </row>
    <row r="14" spans="1:13" ht="13.7" customHeight="1" x14ac:dyDescent="0.2">
      <c r="A14" s="4">
        <v>4</v>
      </c>
      <c r="B14" s="883" t="s">
        <v>10</v>
      </c>
      <c r="C14" s="884"/>
      <c r="D14" s="885"/>
      <c r="E14" s="60">
        <f>'OPĆI DIO'!D72</f>
        <v>322112.51999999996</v>
      </c>
      <c r="F14" s="408">
        <f>'OPĆI DIO'!E72</f>
        <v>887850</v>
      </c>
      <c r="G14" s="60">
        <f>'OPĆI DIO'!F72</f>
        <v>653065</v>
      </c>
      <c r="H14" s="60">
        <f>'OPĆI DIO'!G72</f>
        <v>460315</v>
      </c>
      <c r="I14" s="60">
        <f>'OPĆI DIO'!H72</f>
        <v>388065</v>
      </c>
      <c r="J14" s="70">
        <f>F14/E14*100</f>
        <v>275.63349602182495</v>
      </c>
      <c r="K14" s="70">
        <f>G14/E14*100</f>
        <v>202.7443701970976</v>
      </c>
      <c r="L14" s="70">
        <f t="shared" si="0"/>
        <v>70.485326881703969</v>
      </c>
      <c r="M14" s="71">
        <f t="shared" si="0"/>
        <v>84.304226453624153</v>
      </c>
    </row>
    <row r="15" spans="1:13" ht="15" customHeight="1" x14ac:dyDescent="0.2">
      <c r="A15" s="6"/>
      <c r="B15" s="880" t="s">
        <v>11</v>
      </c>
      <c r="C15" s="881"/>
      <c r="D15" s="882"/>
      <c r="E15" s="597">
        <f>SUM(E13,E14)</f>
        <v>845540.39999999991</v>
      </c>
      <c r="F15" s="598">
        <f>SUM(F13,F14)</f>
        <v>2151000</v>
      </c>
      <c r="G15" s="599">
        <f>SUM(G13,G14)</f>
        <v>1822490</v>
      </c>
      <c r="H15" s="599">
        <f>SUM(H13,H14)</f>
        <v>1085150</v>
      </c>
      <c r="I15" s="599">
        <f>SUM(I13,I14)</f>
        <v>1000150</v>
      </c>
      <c r="J15" s="72">
        <f>F15/E15*100</f>
        <v>254.39352158690468</v>
      </c>
      <c r="K15" s="72">
        <f>G15/E15*100</f>
        <v>215.54144544719568</v>
      </c>
      <c r="L15" s="72">
        <f t="shared" si="0"/>
        <v>59.542164840410649</v>
      </c>
      <c r="M15" s="73">
        <f t="shared" si="0"/>
        <v>92.16698152329171</v>
      </c>
    </row>
    <row r="16" spans="1:13" ht="12.2" customHeight="1" x14ac:dyDescent="0.2">
      <c r="A16" s="2"/>
      <c r="B16" s="877" t="s">
        <v>12</v>
      </c>
      <c r="C16" s="878"/>
      <c r="D16" s="879"/>
      <c r="E16" s="254">
        <f>SUM(E12-E15)</f>
        <v>161000.16000000003</v>
      </c>
      <c r="F16" s="377">
        <f>SUM(F12-F15)</f>
        <v>0</v>
      </c>
      <c r="G16" s="538">
        <f>SUM(G12-G15)</f>
        <v>0</v>
      </c>
      <c r="H16" s="538">
        <f>SUM(H12-H15)</f>
        <v>0</v>
      </c>
      <c r="I16" s="538">
        <f>SUM(I12-I15)</f>
        <v>0</v>
      </c>
      <c r="J16" s="279">
        <f>F16/E16*100</f>
        <v>0</v>
      </c>
      <c r="K16" s="279">
        <v>0</v>
      </c>
      <c r="L16" s="279">
        <v>0</v>
      </c>
      <c r="M16" s="280">
        <v>0</v>
      </c>
    </row>
    <row r="17" spans="1:13" ht="12" customHeight="1" x14ac:dyDescent="0.2">
      <c r="A17" s="2"/>
      <c r="B17" s="874"/>
      <c r="C17" s="875"/>
      <c r="D17" s="876"/>
      <c r="E17" s="2"/>
      <c r="F17" s="407"/>
      <c r="G17" s="593"/>
      <c r="H17" s="593"/>
      <c r="I17" s="593"/>
      <c r="J17" s="70"/>
      <c r="K17" s="70"/>
      <c r="L17" s="70"/>
      <c r="M17" s="71"/>
    </row>
    <row r="18" spans="1:13" ht="15.95" customHeight="1" x14ac:dyDescent="0.2">
      <c r="A18" s="877" t="s">
        <v>13</v>
      </c>
      <c r="B18" s="878"/>
      <c r="C18" s="878"/>
      <c r="D18" s="879"/>
      <c r="E18" s="2"/>
      <c r="F18" s="407"/>
      <c r="G18" s="593"/>
      <c r="H18" s="593"/>
      <c r="I18" s="593"/>
      <c r="J18" s="70"/>
      <c r="K18" s="70"/>
      <c r="L18" s="70"/>
      <c r="M18" s="71"/>
    </row>
    <row r="19" spans="1:13" ht="12.2" customHeight="1" x14ac:dyDescent="0.2">
      <c r="A19" s="4">
        <v>8</v>
      </c>
      <c r="B19" s="883" t="s">
        <v>14</v>
      </c>
      <c r="C19" s="884"/>
      <c r="D19" s="885"/>
      <c r="E19" s="152">
        <v>0</v>
      </c>
      <c r="F19" s="402">
        <v>0</v>
      </c>
      <c r="G19" s="539">
        <v>0</v>
      </c>
      <c r="H19" s="554">
        <v>0</v>
      </c>
      <c r="I19" s="554">
        <v>0</v>
      </c>
      <c r="J19" s="70">
        <v>0</v>
      </c>
      <c r="K19" s="70">
        <v>0</v>
      </c>
      <c r="L19" s="70">
        <v>0</v>
      </c>
      <c r="M19" s="71">
        <v>0</v>
      </c>
    </row>
    <row r="20" spans="1:13" ht="12" customHeight="1" x14ac:dyDescent="0.2">
      <c r="A20" s="4">
        <v>5</v>
      </c>
      <c r="B20" s="883" t="s">
        <v>15</v>
      </c>
      <c r="C20" s="884"/>
      <c r="D20" s="885"/>
      <c r="E20" s="5">
        <v>-82084.289999999994</v>
      </c>
      <c r="F20" s="398">
        <v>0</v>
      </c>
      <c r="G20" s="554">
        <v>0</v>
      </c>
      <c r="H20" s="554">
        <v>0</v>
      </c>
      <c r="I20" s="554">
        <v>0</v>
      </c>
      <c r="J20" s="70">
        <v>0</v>
      </c>
      <c r="K20" s="70">
        <v>0</v>
      </c>
      <c r="L20" s="70">
        <v>0</v>
      </c>
      <c r="M20" s="71">
        <v>0</v>
      </c>
    </row>
    <row r="21" spans="1:13" ht="12.2" customHeight="1" x14ac:dyDescent="0.2">
      <c r="A21" s="6"/>
      <c r="B21" s="880" t="s">
        <v>16</v>
      </c>
      <c r="C21" s="881"/>
      <c r="D21" s="882"/>
      <c r="E21" s="7">
        <v>-82084.289999999994</v>
      </c>
      <c r="F21" s="409">
        <v>0</v>
      </c>
      <c r="G21" s="594">
        <v>0</v>
      </c>
      <c r="H21" s="617"/>
      <c r="I21" s="617"/>
      <c r="J21" s="74"/>
      <c r="K21" s="72"/>
      <c r="L21" s="72"/>
      <c r="M21" s="75"/>
    </row>
    <row r="22" spans="1:13" ht="14.25" customHeight="1" x14ac:dyDescent="0.2">
      <c r="A22" s="2"/>
      <c r="B22" s="874"/>
      <c r="C22" s="875"/>
      <c r="D22" s="876"/>
      <c r="E22" s="2"/>
      <c r="F22" s="407"/>
      <c r="G22" s="595"/>
      <c r="H22" s="593"/>
      <c r="I22" s="593"/>
      <c r="J22" s="70"/>
      <c r="K22" s="70"/>
      <c r="L22" s="70"/>
      <c r="M22" s="71"/>
    </row>
    <row r="23" spans="1:13" ht="18" customHeight="1" x14ac:dyDescent="0.2">
      <c r="A23" s="877" t="s">
        <v>17</v>
      </c>
      <c r="B23" s="878"/>
      <c r="C23" s="878"/>
      <c r="D23" s="879"/>
      <c r="E23" s="600">
        <v>1237102.2</v>
      </c>
      <c r="F23" s="601">
        <v>0</v>
      </c>
      <c r="G23" s="602">
        <f>G24</f>
        <v>0</v>
      </c>
      <c r="H23" s="602">
        <f>H24</f>
        <v>0</v>
      </c>
      <c r="I23" s="602">
        <f>I24</f>
        <v>0</v>
      </c>
      <c r="J23" s="603">
        <f>F23/E23*100</f>
        <v>0</v>
      </c>
      <c r="K23" s="603">
        <f>G23/E23*100</f>
        <v>0</v>
      </c>
      <c r="L23" s="604">
        <v>0</v>
      </c>
      <c r="M23" s="605">
        <v>0</v>
      </c>
    </row>
    <row r="24" spans="1:13" ht="14.85" customHeight="1" x14ac:dyDescent="0.2">
      <c r="A24" s="8">
        <v>9</v>
      </c>
      <c r="B24" s="880" t="s">
        <v>18</v>
      </c>
      <c r="C24" s="881"/>
      <c r="D24" s="882"/>
      <c r="E24" s="606">
        <v>1237102.2</v>
      </c>
      <c r="F24" s="607">
        <v>0</v>
      </c>
      <c r="G24" s="599">
        <v>0</v>
      </c>
      <c r="H24" s="618">
        <v>0</v>
      </c>
      <c r="I24" s="599">
        <v>0</v>
      </c>
      <c r="J24" s="603">
        <f>F24/E24*100</f>
        <v>0</v>
      </c>
      <c r="K24" s="603">
        <f>G24/E24*100</f>
        <v>0</v>
      </c>
      <c r="L24" s="603">
        <v>0</v>
      </c>
      <c r="M24" s="608">
        <v>0</v>
      </c>
    </row>
    <row r="25" spans="1:13" ht="36.75" customHeight="1" x14ac:dyDescent="0.2">
      <c r="A25" s="61"/>
      <c r="B25" s="871" t="s">
        <v>19</v>
      </c>
      <c r="C25" s="872"/>
      <c r="D25" s="873"/>
      <c r="E25" s="62">
        <v>1316018.07</v>
      </c>
      <c r="F25" s="410">
        <f>SUM(F16+F21+F24)</f>
        <v>0</v>
      </c>
      <c r="G25" s="596">
        <f>SUM(G16+G21+G24)</f>
        <v>0</v>
      </c>
      <c r="H25" s="619">
        <f>SUM(H16+H21+H24)</f>
        <v>0</v>
      </c>
      <c r="I25" s="619">
        <f>SUM(I16+I21+I24)</f>
        <v>0</v>
      </c>
      <c r="J25" s="171">
        <f>F25/E25*100</f>
        <v>0</v>
      </c>
      <c r="K25" s="171">
        <f>G25/E25*100</f>
        <v>0</v>
      </c>
      <c r="L25" s="171">
        <v>0</v>
      </c>
      <c r="M25" s="172">
        <v>0</v>
      </c>
    </row>
    <row r="26" spans="1:13" s="35" customFormat="1" ht="14.25" customHeight="1" x14ac:dyDescent="0.2">
      <c r="A26" s="889"/>
      <c r="B26" s="889"/>
      <c r="C26" s="889"/>
      <c r="D26" s="889"/>
      <c r="E26" s="889"/>
      <c r="F26" s="889"/>
      <c r="G26" s="889"/>
      <c r="H26" s="889"/>
      <c r="I26" s="889"/>
      <c r="J26" s="889"/>
      <c r="K26" s="889"/>
      <c r="L26" s="889"/>
      <c r="M26" s="889"/>
    </row>
    <row r="27" spans="1:13" ht="12.95" customHeight="1" x14ac:dyDescent="0.2">
      <c r="A27" s="893" t="s">
        <v>177</v>
      </c>
      <c r="B27" s="894"/>
      <c r="C27" s="894"/>
      <c r="D27" s="894"/>
      <c r="E27" s="894"/>
      <c r="F27" s="894"/>
      <c r="G27" s="894"/>
      <c r="H27" s="894"/>
      <c r="I27" s="894"/>
      <c r="J27" s="894"/>
      <c r="K27" s="894"/>
      <c r="L27" s="894"/>
      <c r="M27" s="894"/>
    </row>
    <row r="28" spans="1:13" ht="12.95" customHeight="1" x14ac:dyDescent="0.2">
      <c r="A28" s="888" t="s">
        <v>311</v>
      </c>
      <c r="B28" s="888"/>
      <c r="C28" s="888"/>
      <c r="D28" s="888"/>
      <c r="E28" s="888"/>
      <c r="F28" s="888"/>
      <c r="G28" s="888"/>
      <c r="H28" s="888"/>
      <c r="I28" s="888"/>
      <c r="J28" s="888"/>
      <c r="K28" s="888"/>
      <c r="L28" s="888"/>
      <c r="M28" s="888"/>
    </row>
    <row r="29" spans="1:13" x14ac:dyDescent="0.2">
      <c r="A29" s="770"/>
      <c r="B29" s="770"/>
      <c r="C29" s="770"/>
      <c r="D29" s="770"/>
      <c r="E29" s="770"/>
      <c r="F29" s="770"/>
      <c r="G29" s="770"/>
      <c r="H29" s="770"/>
      <c r="I29" s="770"/>
      <c r="J29" s="770"/>
      <c r="K29" s="770"/>
      <c r="L29" s="770"/>
      <c r="M29" s="770"/>
    </row>
  </sheetData>
  <mergeCells count="29">
    <mergeCell ref="A4:M4"/>
    <mergeCell ref="A29:M29"/>
    <mergeCell ref="A1:M1"/>
    <mergeCell ref="A2:M2"/>
    <mergeCell ref="A26:M26"/>
    <mergeCell ref="A5:M5"/>
    <mergeCell ref="A6:H6"/>
    <mergeCell ref="A27:M27"/>
    <mergeCell ref="A3:H3"/>
    <mergeCell ref="A28:M28"/>
    <mergeCell ref="B10:D10"/>
    <mergeCell ref="B11:D11"/>
    <mergeCell ref="B12:D12"/>
    <mergeCell ref="B7:D7"/>
    <mergeCell ref="B8:D8"/>
    <mergeCell ref="A9:D9"/>
    <mergeCell ref="B16:D16"/>
    <mergeCell ref="B17:D17"/>
    <mergeCell ref="A18:D18"/>
    <mergeCell ref="B13:D13"/>
    <mergeCell ref="B14:D14"/>
    <mergeCell ref="B15:D15"/>
    <mergeCell ref="B25:D25"/>
    <mergeCell ref="B22:D22"/>
    <mergeCell ref="A23:D23"/>
    <mergeCell ref="B24:D24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6"/>
  <sheetViews>
    <sheetView topLeftCell="B59" zoomScale="110" zoomScaleNormal="110" workbookViewId="0">
      <selection activeCell="A39" sqref="A39:L81"/>
    </sheetView>
  </sheetViews>
  <sheetFormatPr defaultRowHeight="12.75" x14ac:dyDescent="0.2"/>
  <cols>
    <col min="1" max="1" width="7.5" customWidth="1"/>
    <col min="2" max="2" width="25.5" customWidth="1"/>
    <col min="3" max="3" width="33.6640625" customWidth="1"/>
    <col min="4" max="4" width="14.1640625" style="393" customWidth="1"/>
    <col min="5" max="5" width="14.33203125" style="393" customWidth="1"/>
    <col min="6" max="6" width="20.6640625" style="291" customWidth="1"/>
    <col min="7" max="7" width="14.6640625" style="531" customWidth="1"/>
    <col min="8" max="8" width="15.1640625" style="531" customWidth="1"/>
    <col min="9" max="10" width="6.1640625" customWidth="1"/>
    <col min="11" max="11" width="6.5" customWidth="1"/>
    <col min="12" max="12" width="6.1640625" customWidth="1"/>
    <col min="13" max="13" width="5" style="30" customWidth="1"/>
    <col min="14" max="14" width="10.83203125" customWidth="1"/>
    <col min="15" max="15" width="10.5" customWidth="1"/>
    <col min="17" max="17" width="7.5" customWidth="1"/>
    <col min="18" max="18" width="12.33203125" customWidth="1"/>
    <col min="19" max="19" width="15.5" customWidth="1"/>
    <col min="20" max="20" width="12.6640625" customWidth="1"/>
    <col min="21" max="21" width="10.5" customWidth="1"/>
  </cols>
  <sheetData>
    <row r="1" spans="1:24" ht="19.5" customHeight="1" x14ac:dyDescent="0.2">
      <c r="A1" t="s">
        <v>20</v>
      </c>
    </row>
    <row r="2" spans="1:24" s="77" customFormat="1" ht="19.5" customHeight="1" x14ac:dyDescent="0.2">
      <c r="A2" s="886" t="s">
        <v>312</v>
      </c>
      <c r="B2" s="886"/>
      <c r="C2" s="886"/>
      <c r="D2" s="886"/>
      <c r="E2" s="886"/>
      <c r="F2" s="886"/>
      <c r="G2" s="886"/>
      <c r="H2" s="886"/>
      <c r="M2" s="246"/>
      <c r="R2" s="456"/>
      <c r="S2" s="245"/>
      <c r="V2" s="45"/>
    </row>
    <row r="3" spans="1:24" ht="17.25" customHeight="1" x14ac:dyDescent="0.2">
      <c r="A3" s="770" t="s">
        <v>21</v>
      </c>
      <c r="B3" s="770"/>
      <c r="R3" s="248"/>
      <c r="S3" s="245"/>
      <c r="V3" s="45"/>
    </row>
    <row r="4" spans="1:24" ht="12.95" customHeight="1" x14ac:dyDescent="0.2">
      <c r="A4" s="770" t="s">
        <v>22</v>
      </c>
      <c r="B4" s="770"/>
      <c r="C4" s="770"/>
      <c r="R4" s="248"/>
      <c r="S4" s="245"/>
    </row>
    <row r="5" spans="1:24" ht="12.95" customHeight="1" x14ac:dyDescent="0.2">
      <c r="A5" s="9" t="s">
        <v>23</v>
      </c>
      <c r="B5" s="917"/>
      <c r="C5" s="917"/>
      <c r="D5" s="917"/>
      <c r="E5" s="917"/>
      <c r="F5" s="917"/>
      <c r="G5" s="917"/>
      <c r="H5" s="917"/>
      <c r="I5" s="917"/>
      <c r="J5" s="917"/>
      <c r="K5" s="917"/>
      <c r="L5" s="917"/>
      <c r="S5" s="245"/>
      <c r="V5" s="45"/>
    </row>
    <row r="6" spans="1:24" ht="23.85" customHeight="1" x14ac:dyDescent="0.2">
      <c r="A6" s="1" t="s">
        <v>24</v>
      </c>
      <c r="B6" s="918" t="s">
        <v>25</v>
      </c>
      <c r="C6" s="919"/>
      <c r="D6" s="394" t="s">
        <v>324</v>
      </c>
      <c r="E6" s="394" t="s">
        <v>319</v>
      </c>
      <c r="F6" s="411" t="s">
        <v>322</v>
      </c>
      <c r="G6" s="591" t="s">
        <v>417</v>
      </c>
      <c r="H6" s="591" t="s">
        <v>418</v>
      </c>
      <c r="I6" s="104" t="s">
        <v>1</v>
      </c>
      <c r="J6" s="104" t="s">
        <v>2</v>
      </c>
      <c r="K6" s="104" t="s">
        <v>3</v>
      </c>
      <c r="L6" s="104" t="s">
        <v>4</v>
      </c>
      <c r="R6" s="248"/>
      <c r="S6" s="245"/>
      <c r="V6" s="45"/>
    </row>
    <row r="7" spans="1:24" ht="17.25" customHeight="1" x14ac:dyDescent="0.2">
      <c r="A7" s="902" t="s">
        <v>233</v>
      </c>
      <c r="B7" s="903"/>
      <c r="C7" s="903"/>
      <c r="D7" s="903"/>
      <c r="E7" s="903"/>
      <c r="F7" s="903"/>
      <c r="G7" s="903"/>
      <c r="H7" s="903"/>
      <c r="I7" s="903"/>
      <c r="J7" s="903"/>
      <c r="K7" s="903"/>
      <c r="L7" s="904"/>
      <c r="R7" s="248"/>
      <c r="S7" s="245"/>
      <c r="V7" s="45"/>
    </row>
    <row r="8" spans="1:24" ht="12" customHeight="1" x14ac:dyDescent="0.2">
      <c r="A8" s="2"/>
      <c r="B8" s="874"/>
      <c r="C8" s="875"/>
      <c r="D8" s="395" t="s">
        <v>183</v>
      </c>
      <c r="E8" s="395" t="s">
        <v>184</v>
      </c>
      <c r="F8" s="395" t="s">
        <v>185</v>
      </c>
      <c r="G8" s="631" t="s">
        <v>186</v>
      </c>
      <c r="H8" s="631" t="s">
        <v>187</v>
      </c>
      <c r="I8" s="2"/>
      <c r="J8" s="2"/>
      <c r="K8" s="2"/>
      <c r="L8" s="2"/>
      <c r="R8" s="248"/>
      <c r="S8" s="245"/>
      <c r="V8" s="45"/>
    </row>
    <row r="9" spans="1:24" ht="12.2" customHeight="1" x14ac:dyDescent="0.2">
      <c r="A9" s="10">
        <v>6</v>
      </c>
      <c r="B9" s="905" t="s">
        <v>26</v>
      </c>
      <c r="C9" s="906"/>
      <c r="D9" s="396">
        <f>SUM(D10,D14,D23,D33,D37)</f>
        <v>1006540.5599999999</v>
      </c>
      <c r="E9" s="396">
        <f>SUM(E10,E14,E23,E33,E37)</f>
        <v>1063237</v>
      </c>
      <c r="F9" s="543">
        <f>SUM(F10,F14,F23,F33,F37)</f>
        <v>1082490</v>
      </c>
      <c r="G9" s="543">
        <f>SUM(G10,G14,G23,G33)</f>
        <v>922650</v>
      </c>
      <c r="H9" s="543">
        <f>SUM(H10,H14,H23,H33)</f>
        <v>927650</v>
      </c>
      <c r="I9" s="11">
        <f t="shared" ref="I9:J36" si="0">E9/D9*100</f>
        <v>105.63280231846792</v>
      </c>
      <c r="J9" s="11">
        <f t="shared" ref="J9:K36" si="1">F9/E9*100</f>
        <v>101.81079100896602</v>
      </c>
      <c r="K9" s="11">
        <f t="shared" ref="K9:L36" si="2">G9/F9*100</f>
        <v>85.234043732505612</v>
      </c>
      <c r="L9" s="11">
        <f t="shared" ref="L9:L36" si="3">H9/G9*100</f>
        <v>100.54191730341951</v>
      </c>
    </row>
    <row r="10" spans="1:24" ht="12" customHeight="1" x14ac:dyDescent="0.2">
      <c r="A10" s="12">
        <v>61</v>
      </c>
      <c r="B10" s="877" t="s">
        <v>27</v>
      </c>
      <c r="C10" s="878"/>
      <c r="D10" s="397">
        <f>SUM(D11,D12,D13)</f>
        <v>289415.88999999996</v>
      </c>
      <c r="E10" s="397">
        <f>SUM(E11,E12,E13)</f>
        <v>221000</v>
      </c>
      <c r="F10" s="397">
        <f>SUM(F11,F12,F13)</f>
        <v>250000</v>
      </c>
      <c r="G10" s="538">
        <f>SUM(G11,G12,G13)</f>
        <v>255000</v>
      </c>
      <c r="H10" s="538">
        <f>SUM(H11,H12,H13)</f>
        <v>260000</v>
      </c>
      <c r="I10" s="38">
        <f t="shared" si="0"/>
        <v>76.360700167499445</v>
      </c>
      <c r="J10" s="38">
        <f t="shared" si="1"/>
        <v>113.12217194570135</v>
      </c>
      <c r="K10" s="38">
        <f t="shared" si="2"/>
        <v>102</v>
      </c>
      <c r="L10" s="38">
        <f t="shared" si="3"/>
        <v>101.96078431372548</v>
      </c>
      <c r="M10" s="248"/>
      <c r="N10" s="245"/>
      <c r="O10" s="45"/>
      <c r="R10" s="248"/>
      <c r="S10" s="245"/>
      <c r="T10" s="45"/>
      <c r="V10" s="45"/>
    </row>
    <row r="11" spans="1:24" ht="12" customHeight="1" x14ac:dyDescent="0.2">
      <c r="A11" s="4">
        <v>611</v>
      </c>
      <c r="B11" s="899" t="s">
        <v>386</v>
      </c>
      <c r="C11" s="884"/>
      <c r="D11" s="398">
        <v>253154.59</v>
      </c>
      <c r="E11" s="398">
        <v>181000</v>
      </c>
      <c r="F11" s="398">
        <v>210000</v>
      </c>
      <c r="G11" s="539">
        <v>215000</v>
      </c>
      <c r="H11" s="539">
        <v>220000</v>
      </c>
      <c r="I11" s="38">
        <f t="shared" si="0"/>
        <v>71.497814833221071</v>
      </c>
      <c r="J11" s="38">
        <f t="shared" si="1"/>
        <v>116.02209944751381</v>
      </c>
      <c r="K11" s="38">
        <v>0</v>
      </c>
      <c r="L11" s="38">
        <v>0</v>
      </c>
      <c r="N11" s="245"/>
      <c r="O11" s="45"/>
      <c r="R11" s="30"/>
      <c r="T11" s="30"/>
      <c r="U11" s="245"/>
      <c r="V11" s="45"/>
    </row>
    <row r="12" spans="1:24" ht="12" customHeight="1" x14ac:dyDescent="0.2">
      <c r="A12" s="4">
        <v>613</v>
      </c>
      <c r="B12" s="883" t="s">
        <v>28</v>
      </c>
      <c r="C12" s="884"/>
      <c r="D12" s="398">
        <v>30582.38</v>
      </c>
      <c r="E12" s="398">
        <v>30000</v>
      </c>
      <c r="F12" s="398">
        <v>30000</v>
      </c>
      <c r="G12" s="539">
        <v>30000</v>
      </c>
      <c r="H12" s="539">
        <v>30000</v>
      </c>
      <c r="I12" s="38">
        <f t="shared" si="0"/>
        <v>98.095700857814208</v>
      </c>
      <c r="J12" s="38">
        <f t="shared" si="1"/>
        <v>100</v>
      </c>
      <c r="K12" s="38">
        <v>0</v>
      </c>
      <c r="L12" s="38">
        <v>0</v>
      </c>
      <c r="M12" s="258"/>
      <c r="N12" s="245"/>
      <c r="O12" s="45"/>
      <c r="P12" s="302"/>
      <c r="R12" s="117"/>
      <c r="T12" s="117"/>
      <c r="U12" s="245"/>
      <c r="V12" s="45"/>
    </row>
    <row r="13" spans="1:24" ht="12" customHeight="1" x14ac:dyDescent="0.2">
      <c r="A13" s="4">
        <v>614</v>
      </c>
      <c r="B13" s="883" t="s">
        <v>29</v>
      </c>
      <c r="C13" s="884"/>
      <c r="D13" s="398">
        <v>5678.92</v>
      </c>
      <c r="E13" s="398">
        <v>10000</v>
      </c>
      <c r="F13" s="398">
        <v>10000</v>
      </c>
      <c r="G13" s="539">
        <v>10000</v>
      </c>
      <c r="H13" s="539">
        <v>10000</v>
      </c>
      <c r="I13" s="38">
        <f t="shared" si="0"/>
        <v>176.0898198953322</v>
      </c>
      <c r="J13" s="38">
        <f t="shared" si="1"/>
        <v>100</v>
      </c>
      <c r="K13" s="38">
        <v>0</v>
      </c>
      <c r="L13" s="242">
        <v>0</v>
      </c>
      <c r="M13" s="258"/>
      <c r="N13" s="245"/>
      <c r="O13" s="45"/>
      <c r="Q13" s="848"/>
      <c r="R13" s="848"/>
      <c r="S13" s="455"/>
      <c r="T13" s="45"/>
      <c r="W13" s="302"/>
    </row>
    <row r="14" spans="1:24" ht="12" customHeight="1" x14ac:dyDescent="0.2">
      <c r="A14" s="12">
        <v>63</v>
      </c>
      <c r="B14" s="877" t="s">
        <v>30</v>
      </c>
      <c r="C14" s="878"/>
      <c r="D14" s="412">
        <f>SUM(D15,D21)</f>
        <v>497593.37000000005</v>
      </c>
      <c r="E14" s="397">
        <f>SUM(E15,E21,E22)</f>
        <v>645137</v>
      </c>
      <c r="F14" s="397">
        <f>SUM(F15,F21,F22)</f>
        <v>658540</v>
      </c>
      <c r="G14" s="538">
        <f>SUM(G15,G21,G22)</f>
        <v>495000</v>
      </c>
      <c r="H14" s="538">
        <f>SUM(H15,H21,H22)</f>
        <v>495000</v>
      </c>
      <c r="I14" s="38">
        <f t="shared" si="0"/>
        <v>129.65144611954938</v>
      </c>
      <c r="J14" s="38">
        <f t="shared" si="0"/>
        <v>102.07754321950222</v>
      </c>
      <c r="K14" s="289">
        <f t="shared" si="1"/>
        <v>75.166276915601188</v>
      </c>
      <c r="L14" s="650">
        <f t="shared" si="2"/>
        <v>100</v>
      </c>
      <c r="M14" s="290"/>
      <c r="N14" s="117"/>
      <c r="O14" s="245"/>
      <c r="R14" s="290"/>
      <c r="S14" s="245"/>
      <c r="T14" s="45"/>
      <c r="V14" s="245"/>
      <c r="W14" s="302"/>
    </row>
    <row r="15" spans="1:24" ht="12" customHeight="1" x14ac:dyDescent="0.2">
      <c r="A15" s="4">
        <v>633</v>
      </c>
      <c r="B15" s="899" t="s">
        <v>401</v>
      </c>
      <c r="C15" s="884"/>
      <c r="D15" s="398">
        <v>488514.78</v>
      </c>
      <c r="E15" s="398">
        <v>268000</v>
      </c>
      <c r="F15" s="398">
        <f>SUM(F16,F17)</f>
        <v>643540</v>
      </c>
      <c r="G15" s="539">
        <f>SUM(G16,G17)</f>
        <v>480000</v>
      </c>
      <c r="H15" s="539">
        <f>SUM(H16,H17)</f>
        <v>480000</v>
      </c>
      <c r="I15" s="38">
        <f t="shared" si="0"/>
        <v>54.860162061012765</v>
      </c>
      <c r="J15" s="38">
        <f t="shared" si="1"/>
        <v>240.12686567164181</v>
      </c>
      <c r="K15" s="38">
        <v>0</v>
      </c>
      <c r="L15" s="649">
        <v>0</v>
      </c>
      <c r="M15" s="258"/>
      <c r="N15" s="245"/>
      <c r="O15" s="45"/>
      <c r="R15" s="117"/>
      <c r="S15" s="898"/>
      <c r="T15" s="769"/>
      <c r="U15" s="769"/>
      <c r="V15" s="769"/>
      <c r="W15" s="769"/>
      <c r="X15" s="769"/>
    </row>
    <row r="16" spans="1:24" ht="12" customHeight="1" x14ac:dyDescent="0.2">
      <c r="A16" s="4">
        <v>6331</v>
      </c>
      <c r="B16" s="899" t="s">
        <v>403</v>
      </c>
      <c r="C16" s="929"/>
      <c r="D16" s="398">
        <v>0</v>
      </c>
      <c r="E16" s="398">
        <v>0</v>
      </c>
      <c r="F16" s="398">
        <v>354000</v>
      </c>
      <c r="G16" s="539">
        <v>350000</v>
      </c>
      <c r="H16" s="539">
        <v>350000</v>
      </c>
      <c r="I16" s="38">
        <v>0</v>
      </c>
      <c r="J16" s="38">
        <v>0</v>
      </c>
      <c r="K16" s="38">
        <v>0</v>
      </c>
      <c r="L16" s="38"/>
      <c r="M16" s="258"/>
      <c r="N16" s="245"/>
      <c r="O16" s="45"/>
      <c r="R16" s="117"/>
      <c r="S16" s="45"/>
      <c r="T16" s="45"/>
      <c r="U16" s="45"/>
      <c r="V16" s="45"/>
      <c r="W16" s="45"/>
      <c r="X16" s="45"/>
    </row>
    <row r="17" spans="1:24" ht="12" customHeight="1" x14ac:dyDescent="0.2">
      <c r="A17" s="4">
        <v>6332</v>
      </c>
      <c r="B17" s="899" t="s">
        <v>404</v>
      </c>
      <c r="C17" s="929"/>
      <c r="D17" s="398">
        <v>0</v>
      </c>
      <c r="E17" s="398">
        <v>0</v>
      </c>
      <c r="F17" s="398">
        <f>SUM(F18:F20)</f>
        <v>289540</v>
      </c>
      <c r="G17" s="539">
        <v>130000</v>
      </c>
      <c r="H17" s="539">
        <v>130000</v>
      </c>
      <c r="I17" s="38">
        <v>0</v>
      </c>
      <c r="J17" s="38">
        <v>0</v>
      </c>
      <c r="K17" s="38">
        <v>0</v>
      </c>
      <c r="L17" s="38">
        <v>0</v>
      </c>
      <c r="M17" s="258"/>
      <c r="N17" s="245"/>
      <c r="O17" s="45"/>
      <c r="R17" s="117"/>
      <c r="S17" s="45"/>
      <c r="T17" s="45"/>
      <c r="U17" s="45"/>
      <c r="V17" s="45"/>
      <c r="W17" s="45"/>
      <c r="X17" s="45"/>
    </row>
    <row r="18" spans="1:24" ht="12" customHeight="1" x14ac:dyDescent="0.2">
      <c r="A18" s="4">
        <v>633211</v>
      </c>
      <c r="B18" s="899" t="s">
        <v>405</v>
      </c>
      <c r="C18" s="929"/>
      <c r="D18" s="398">
        <v>0</v>
      </c>
      <c r="E18" s="398">
        <v>0</v>
      </c>
      <c r="F18" s="398">
        <v>50000</v>
      </c>
      <c r="G18" s="539">
        <v>0</v>
      </c>
      <c r="H18" s="539">
        <v>0</v>
      </c>
      <c r="I18" s="38">
        <v>0</v>
      </c>
      <c r="J18" s="38">
        <v>0</v>
      </c>
      <c r="K18" s="38">
        <v>0</v>
      </c>
      <c r="L18" s="38">
        <v>0</v>
      </c>
      <c r="M18" s="258"/>
      <c r="N18" s="245"/>
      <c r="O18" s="45"/>
      <c r="R18" s="117"/>
      <c r="S18" s="45"/>
      <c r="T18" s="45"/>
      <c r="U18" s="45"/>
      <c r="V18" s="45"/>
      <c r="W18" s="45"/>
      <c r="X18" s="45"/>
    </row>
    <row r="19" spans="1:24" ht="12" customHeight="1" x14ac:dyDescent="0.2">
      <c r="A19" s="4">
        <v>633212</v>
      </c>
      <c r="B19" s="899" t="s">
        <v>406</v>
      </c>
      <c r="C19" s="929"/>
      <c r="D19" s="398">
        <v>0</v>
      </c>
      <c r="E19" s="398">
        <v>0</v>
      </c>
      <c r="F19" s="398">
        <v>69540</v>
      </c>
      <c r="G19" s="539">
        <v>0</v>
      </c>
      <c r="H19" s="539">
        <v>0</v>
      </c>
      <c r="I19" s="38">
        <v>0</v>
      </c>
      <c r="J19" s="38">
        <v>0</v>
      </c>
      <c r="K19" s="38">
        <v>0</v>
      </c>
      <c r="L19" s="38">
        <v>0</v>
      </c>
      <c r="M19" s="258"/>
      <c r="N19" s="245"/>
      <c r="O19" s="45"/>
      <c r="R19" s="117"/>
      <c r="S19" s="45"/>
      <c r="T19" s="45"/>
      <c r="U19" s="45"/>
      <c r="V19" s="45"/>
      <c r="W19" s="45"/>
      <c r="X19" s="45"/>
    </row>
    <row r="20" spans="1:24" ht="12" customHeight="1" x14ac:dyDescent="0.2">
      <c r="A20" s="4">
        <v>633213</v>
      </c>
      <c r="B20" s="899" t="s">
        <v>407</v>
      </c>
      <c r="C20" s="929"/>
      <c r="D20" s="398">
        <v>0</v>
      </c>
      <c r="E20" s="398">
        <v>0</v>
      </c>
      <c r="F20" s="398">
        <v>170000</v>
      </c>
      <c r="G20" s="539">
        <v>0</v>
      </c>
      <c r="H20" s="539">
        <v>0</v>
      </c>
      <c r="I20" s="38">
        <v>0</v>
      </c>
      <c r="J20" s="38">
        <v>0</v>
      </c>
      <c r="K20" s="38">
        <v>0</v>
      </c>
      <c r="L20" s="38">
        <v>0</v>
      </c>
      <c r="M20" s="258"/>
      <c r="N20" s="245"/>
      <c r="O20" s="45"/>
      <c r="R20" s="117"/>
      <c r="S20" s="45"/>
      <c r="T20" s="45"/>
      <c r="U20" s="45"/>
      <c r="V20" s="45"/>
      <c r="W20" s="45"/>
      <c r="X20" s="45"/>
    </row>
    <row r="21" spans="1:24" ht="12" customHeight="1" x14ac:dyDescent="0.2">
      <c r="A21" s="4">
        <v>634</v>
      </c>
      <c r="B21" s="883" t="s">
        <v>31</v>
      </c>
      <c r="C21" s="884"/>
      <c r="D21" s="398">
        <v>9078.59</v>
      </c>
      <c r="E21" s="398">
        <v>10000</v>
      </c>
      <c r="F21" s="404">
        <v>15000</v>
      </c>
      <c r="G21" s="539">
        <v>15000</v>
      </c>
      <c r="H21" s="539">
        <v>15000</v>
      </c>
      <c r="I21" s="38">
        <v>0</v>
      </c>
      <c r="J21" s="38">
        <f t="shared" si="1"/>
        <v>150</v>
      </c>
      <c r="K21" s="38">
        <v>0</v>
      </c>
      <c r="L21" s="38">
        <v>0</v>
      </c>
      <c r="M21" s="258"/>
      <c r="N21" s="245"/>
      <c r="O21" s="45"/>
      <c r="R21" s="117"/>
      <c r="T21" s="302"/>
      <c r="U21" s="245"/>
      <c r="V21" s="45"/>
    </row>
    <row r="22" spans="1:24" ht="12.75" customHeight="1" x14ac:dyDescent="0.2">
      <c r="A22" s="4">
        <v>635</v>
      </c>
      <c r="B22" s="883" t="s">
        <v>402</v>
      </c>
      <c r="C22" s="885"/>
      <c r="D22" s="398">
        <v>0</v>
      </c>
      <c r="E22" s="398">
        <v>367137</v>
      </c>
      <c r="F22" s="404">
        <v>0</v>
      </c>
      <c r="G22" s="539">
        <v>0</v>
      </c>
      <c r="H22" s="539">
        <v>0</v>
      </c>
      <c r="I22" s="38">
        <v>0</v>
      </c>
      <c r="J22" s="38">
        <v>0</v>
      </c>
      <c r="K22" s="38">
        <v>0</v>
      </c>
      <c r="L22" s="38">
        <v>0</v>
      </c>
      <c r="M22" s="258"/>
      <c r="N22" s="295"/>
      <c r="O22" s="45"/>
      <c r="R22" s="117"/>
      <c r="S22" s="251"/>
      <c r="T22" s="45"/>
      <c r="U22" s="45"/>
      <c r="V22" s="45"/>
      <c r="W22" s="45"/>
    </row>
    <row r="23" spans="1:24" ht="12" customHeight="1" x14ac:dyDescent="0.2">
      <c r="A23" s="12">
        <v>64</v>
      </c>
      <c r="B23" s="877" t="s">
        <v>32</v>
      </c>
      <c r="C23" s="878"/>
      <c r="D23" s="397">
        <f>SUM(D25,D24)</f>
        <v>138930.44</v>
      </c>
      <c r="E23" s="397">
        <f>SUM(E25,E24)</f>
        <v>113450</v>
      </c>
      <c r="F23" s="538">
        <f>SUM(F25,F24)</f>
        <v>113450</v>
      </c>
      <c r="G23" s="538">
        <f>SUM(G25,G24)</f>
        <v>113450</v>
      </c>
      <c r="H23" s="538">
        <f>SUM(H25,H24)</f>
        <v>113450</v>
      </c>
      <c r="I23" s="38">
        <f t="shared" si="0"/>
        <v>81.659570069741378</v>
      </c>
      <c r="J23" s="38">
        <f t="shared" si="1"/>
        <v>100</v>
      </c>
      <c r="K23" s="38">
        <f t="shared" si="2"/>
        <v>100</v>
      </c>
      <c r="L23" s="38">
        <f t="shared" si="3"/>
        <v>100</v>
      </c>
      <c r="M23" s="258"/>
      <c r="N23" s="128"/>
      <c r="O23" s="769"/>
      <c r="P23" s="769"/>
      <c r="Q23" s="769"/>
      <c r="R23" s="117"/>
      <c r="S23" s="245"/>
      <c r="T23" s="45"/>
    </row>
    <row r="24" spans="1:24" ht="12" customHeight="1" x14ac:dyDescent="0.2">
      <c r="A24" s="4">
        <v>641</v>
      </c>
      <c r="B24" s="883" t="s">
        <v>33</v>
      </c>
      <c r="C24" s="884"/>
      <c r="D24" s="398">
        <v>13.79</v>
      </c>
      <c r="E24" s="398">
        <v>150</v>
      </c>
      <c r="F24" s="539">
        <v>150</v>
      </c>
      <c r="G24" s="539">
        <v>150</v>
      </c>
      <c r="H24" s="539">
        <v>150</v>
      </c>
      <c r="I24" s="38">
        <f t="shared" si="0"/>
        <v>1087.7447425670778</v>
      </c>
      <c r="J24" s="38">
        <f t="shared" si="1"/>
        <v>100</v>
      </c>
      <c r="K24" s="38">
        <f t="shared" si="2"/>
        <v>100</v>
      </c>
      <c r="L24" s="38">
        <v>0</v>
      </c>
      <c r="M24" s="258"/>
      <c r="N24" s="245"/>
      <c r="O24" s="769"/>
      <c r="P24" s="770"/>
      <c r="Q24" s="770"/>
      <c r="R24" s="117"/>
      <c r="S24" s="245"/>
      <c r="T24" s="45"/>
    </row>
    <row r="25" spans="1:24" ht="12" customHeight="1" x14ac:dyDescent="0.2">
      <c r="A25" s="4">
        <v>642</v>
      </c>
      <c r="B25" s="883" t="s">
        <v>34</v>
      </c>
      <c r="C25" s="884"/>
      <c r="D25" s="398">
        <v>138916.65</v>
      </c>
      <c r="E25" s="398">
        <v>113300</v>
      </c>
      <c r="F25" s="539">
        <f>F26</f>
        <v>113300</v>
      </c>
      <c r="G25" s="539">
        <f>G26</f>
        <v>113300</v>
      </c>
      <c r="H25" s="539">
        <f>H26</f>
        <v>113300</v>
      </c>
      <c r="I25" s="38">
        <f t="shared" si="0"/>
        <v>81.559697847594222</v>
      </c>
      <c r="J25" s="38">
        <f t="shared" si="1"/>
        <v>100</v>
      </c>
      <c r="K25" s="38">
        <f t="shared" si="2"/>
        <v>100</v>
      </c>
      <c r="L25" s="38">
        <f t="shared" si="3"/>
        <v>100</v>
      </c>
      <c r="M25" s="258"/>
      <c r="N25" s="251"/>
      <c r="O25" s="769"/>
      <c r="P25" s="769"/>
      <c r="Q25" s="769"/>
      <c r="R25" s="117"/>
      <c r="S25" s="251"/>
      <c r="T25" s="45"/>
      <c r="X25" s="45"/>
    </row>
    <row r="26" spans="1:24" ht="12" customHeight="1" x14ac:dyDescent="0.2">
      <c r="A26" s="4">
        <v>6422</v>
      </c>
      <c r="B26" s="883" t="s">
        <v>410</v>
      </c>
      <c r="C26" s="885"/>
      <c r="D26" s="398">
        <v>0</v>
      </c>
      <c r="E26" s="398">
        <v>0</v>
      </c>
      <c r="F26" s="539">
        <f>SUM(F27:F32)</f>
        <v>113300</v>
      </c>
      <c r="G26" s="539">
        <f>SUM(G27:G32)</f>
        <v>113300</v>
      </c>
      <c r="H26" s="539">
        <f>SUM(H27:H32)</f>
        <v>113300</v>
      </c>
      <c r="I26" s="38">
        <v>0</v>
      </c>
      <c r="J26" s="38">
        <v>0</v>
      </c>
      <c r="K26" s="38">
        <v>0</v>
      </c>
      <c r="L26" s="38">
        <v>0</v>
      </c>
      <c r="M26" s="258"/>
      <c r="N26" s="251"/>
      <c r="O26" s="45"/>
      <c r="P26" s="45"/>
      <c r="Q26" s="45"/>
      <c r="R26" s="117"/>
      <c r="S26" s="251"/>
      <c r="T26" s="45"/>
      <c r="X26" s="45"/>
    </row>
    <row r="27" spans="1:24" ht="12" customHeight="1" x14ac:dyDescent="0.2">
      <c r="A27" s="4">
        <v>64221</v>
      </c>
      <c r="B27" s="883" t="s">
        <v>424</v>
      </c>
      <c r="C27" s="885"/>
      <c r="D27" s="398">
        <v>0</v>
      </c>
      <c r="E27" s="398">
        <v>0</v>
      </c>
      <c r="F27" s="539">
        <v>5000</v>
      </c>
      <c r="G27" s="539">
        <v>5000</v>
      </c>
      <c r="H27" s="539">
        <v>5000</v>
      </c>
      <c r="I27" s="38">
        <v>0</v>
      </c>
      <c r="J27" s="38">
        <v>0</v>
      </c>
      <c r="K27" s="38">
        <v>0</v>
      </c>
      <c r="L27" s="38"/>
      <c r="M27" s="258"/>
      <c r="N27" s="251"/>
      <c r="O27" s="45"/>
      <c r="P27" s="45"/>
      <c r="Q27" s="45"/>
      <c r="R27" s="117"/>
      <c r="S27" s="251"/>
      <c r="T27" s="45"/>
      <c r="X27" s="45"/>
    </row>
    <row r="28" spans="1:24" ht="12" customHeight="1" x14ac:dyDescent="0.2">
      <c r="A28" s="4">
        <v>64222</v>
      </c>
      <c r="B28" s="883" t="s">
        <v>411</v>
      </c>
      <c r="C28" s="885"/>
      <c r="D28" s="398">
        <v>0</v>
      </c>
      <c r="E28" s="398">
        <v>0</v>
      </c>
      <c r="F28" s="539">
        <v>75850</v>
      </c>
      <c r="G28" s="539">
        <v>75850</v>
      </c>
      <c r="H28" s="539">
        <v>75850</v>
      </c>
      <c r="I28" s="38">
        <v>0</v>
      </c>
      <c r="J28" s="38">
        <v>0</v>
      </c>
      <c r="K28" s="38">
        <v>0</v>
      </c>
      <c r="L28" s="38">
        <v>0</v>
      </c>
      <c r="M28" s="258"/>
      <c r="N28" s="251"/>
      <c r="O28" s="45"/>
      <c r="P28" s="45"/>
      <c r="Q28" s="45"/>
      <c r="R28" s="117"/>
      <c r="S28" s="251"/>
      <c r="T28" s="45"/>
      <c r="X28" s="45"/>
    </row>
    <row r="29" spans="1:24" ht="12" customHeight="1" x14ac:dyDescent="0.2">
      <c r="A29" s="4">
        <v>64223</v>
      </c>
      <c r="B29" s="883" t="s">
        <v>412</v>
      </c>
      <c r="C29" s="885"/>
      <c r="D29" s="398">
        <v>0</v>
      </c>
      <c r="E29" s="398">
        <v>0</v>
      </c>
      <c r="F29" s="539">
        <v>27000</v>
      </c>
      <c r="G29" s="539">
        <v>27000</v>
      </c>
      <c r="H29" s="539">
        <v>27000</v>
      </c>
      <c r="I29" s="38">
        <v>0</v>
      </c>
      <c r="J29" s="38">
        <v>0</v>
      </c>
      <c r="K29" s="38">
        <v>0</v>
      </c>
      <c r="L29" s="38">
        <v>0</v>
      </c>
      <c r="M29" s="258"/>
      <c r="N29" s="251"/>
      <c r="O29" s="45"/>
      <c r="P29" s="45"/>
      <c r="Q29" s="45"/>
      <c r="R29" s="117"/>
      <c r="S29" s="251"/>
      <c r="T29" s="45"/>
      <c r="X29" s="45"/>
    </row>
    <row r="30" spans="1:24" ht="12" customHeight="1" x14ac:dyDescent="0.2">
      <c r="A30" s="4">
        <v>64229</v>
      </c>
      <c r="B30" s="883" t="s">
        <v>413</v>
      </c>
      <c r="C30" s="885"/>
      <c r="D30" s="398">
        <v>0</v>
      </c>
      <c r="E30" s="398">
        <v>0</v>
      </c>
      <c r="F30" s="539">
        <v>5100</v>
      </c>
      <c r="G30" s="539">
        <v>5100</v>
      </c>
      <c r="H30" s="539">
        <v>5100</v>
      </c>
      <c r="I30" s="38">
        <v>0</v>
      </c>
      <c r="J30" s="38">
        <v>0</v>
      </c>
      <c r="K30" s="38">
        <v>0</v>
      </c>
      <c r="L30" s="38">
        <v>0</v>
      </c>
      <c r="M30" s="258"/>
      <c r="N30" s="251"/>
      <c r="O30" s="45"/>
      <c r="P30" s="45"/>
      <c r="Q30" s="45"/>
      <c r="R30" s="117"/>
      <c r="S30" s="251"/>
      <c r="T30" s="45"/>
      <c r="X30" s="45"/>
    </row>
    <row r="31" spans="1:24" ht="12" customHeight="1" x14ac:dyDescent="0.2">
      <c r="A31" s="4">
        <v>642991</v>
      </c>
      <c r="B31" s="883" t="s">
        <v>414</v>
      </c>
      <c r="C31" s="885"/>
      <c r="D31" s="398">
        <v>0</v>
      </c>
      <c r="E31" s="398">
        <v>0</v>
      </c>
      <c r="F31" s="539">
        <v>150</v>
      </c>
      <c r="G31" s="539">
        <v>150</v>
      </c>
      <c r="H31" s="539">
        <v>150</v>
      </c>
      <c r="I31" s="38">
        <v>0</v>
      </c>
      <c r="J31" s="38">
        <v>0</v>
      </c>
      <c r="K31" s="38">
        <v>0</v>
      </c>
      <c r="L31" s="38">
        <v>0</v>
      </c>
      <c r="M31" s="258"/>
      <c r="N31" s="251"/>
      <c r="O31" s="45"/>
      <c r="P31" s="45"/>
      <c r="Q31" s="45"/>
      <c r="R31" s="117"/>
      <c r="S31" s="251"/>
      <c r="T31" s="45"/>
      <c r="X31" s="45"/>
    </row>
    <row r="32" spans="1:24" ht="12" customHeight="1" x14ac:dyDescent="0.2">
      <c r="A32" s="4">
        <v>642992</v>
      </c>
      <c r="B32" s="883" t="s">
        <v>415</v>
      </c>
      <c r="C32" s="885"/>
      <c r="D32" s="398">
        <v>0</v>
      </c>
      <c r="E32" s="398">
        <v>0</v>
      </c>
      <c r="F32" s="539">
        <v>200</v>
      </c>
      <c r="G32" s="539">
        <v>200</v>
      </c>
      <c r="H32" s="539">
        <v>200</v>
      </c>
      <c r="I32" s="38">
        <v>0</v>
      </c>
      <c r="J32" s="38">
        <v>0</v>
      </c>
      <c r="K32" s="38">
        <v>0</v>
      </c>
      <c r="L32" s="38">
        <v>0</v>
      </c>
      <c r="M32" s="258"/>
      <c r="N32" s="251"/>
      <c r="O32" s="45"/>
      <c r="P32" s="45"/>
      <c r="Q32" s="45"/>
      <c r="R32" s="117"/>
      <c r="S32" s="251"/>
      <c r="T32" s="45"/>
      <c r="X32" s="45"/>
    </row>
    <row r="33" spans="1:22" ht="12" customHeight="1" x14ac:dyDescent="0.2">
      <c r="A33" s="12">
        <v>65</v>
      </c>
      <c r="B33" s="877" t="s">
        <v>35</v>
      </c>
      <c r="C33" s="878"/>
      <c r="D33" s="397">
        <f>SUM(D36,D35,D34)</f>
        <v>80600.86</v>
      </c>
      <c r="E33" s="397">
        <f>SUM(E36,E35,E34)</f>
        <v>82650</v>
      </c>
      <c r="F33" s="538">
        <f>SUM(F36,F35,F34)</f>
        <v>59500</v>
      </c>
      <c r="G33" s="538">
        <f>SUM(G36,G35,G34)</f>
        <v>59200</v>
      </c>
      <c r="H33" s="538">
        <f>SUM(H36,H35,H34)</f>
        <v>59200</v>
      </c>
      <c r="I33" s="38">
        <f t="shared" si="0"/>
        <v>102.54233019349917</v>
      </c>
      <c r="J33" s="38">
        <f t="shared" si="1"/>
        <v>71.9903206291591</v>
      </c>
      <c r="K33" s="38">
        <f t="shared" si="2"/>
        <v>99.495798319327733</v>
      </c>
      <c r="L33" s="38">
        <f t="shared" si="3"/>
        <v>100</v>
      </c>
      <c r="M33" s="258"/>
      <c r="N33" s="245"/>
      <c r="O33" s="769"/>
      <c r="P33" s="769"/>
      <c r="Q33" s="769"/>
      <c r="R33" s="117"/>
      <c r="S33" s="245"/>
      <c r="T33" s="45"/>
    </row>
    <row r="34" spans="1:22" ht="12" customHeight="1" x14ac:dyDescent="0.2">
      <c r="A34" s="4">
        <v>651</v>
      </c>
      <c r="B34" s="920" t="s">
        <v>165</v>
      </c>
      <c r="C34" s="921"/>
      <c r="D34" s="398">
        <v>300</v>
      </c>
      <c r="E34" s="398">
        <v>0</v>
      </c>
      <c r="F34" s="539">
        <v>300</v>
      </c>
      <c r="G34" s="539">
        <v>0</v>
      </c>
      <c r="H34" s="539">
        <v>0</v>
      </c>
      <c r="I34" s="38">
        <v>0</v>
      </c>
      <c r="J34" s="38">
        <v>0</v>
      </c>
      <c r="K34" s="38">
        <v>0</v>
      </c>
      <c r="L34" s="38">
        <v>0</v>
      </c>
      <c r="M34" s="117"/>
      <c r="N34" s="249"/>
      <c r="O34" s="769"/>
      <c r="P34" s="770"/>
      <c r="Q34" s="770"/>
      <c r="R34" s="117"/>
      <c r="S34" s="245"/>
      <c r="T34" s="45"/>
    </row>
    <row r="35" spans="1:22" ht="12" customHeight="1" x14ac:dyDescent="0.2">
      <c r="A35" s="4">
        <v>652</v>
      </c>
      <c r="B35" s="883" t="s">
        <v>36</v>
      </c>
      <c r="C35" s="884"/>
      <c r="D35" s="398">
        <v>64622.96</v>
      </c>
      <c r="E35" s="398">
        <v>65450</v>
      </c>
      <c r="F35" s="539">
        <v>40200</v>
      </c>
      <c r="G35" s="539">
        <v>40200</v>
      </c>
      <c r="H35" s="539">
        <v>40200</v>
      </c>
      <c r="I35" s="38">
        <f t="shared" si="0"/>
        <v>101.27979281667072</v>
      </c>
      <c r="J35" s="38">
        <f t="shared" si="1"/>
        <v>61.420932009167309</v>
      </c>
      <c r="K35" s="38">
        <f t="shared" si="2"/>
        <v>100</v>
      </c>
      <c r="L35" s="38">
        <f t="shared" si="3"/>
        <v>100</v>
      </c>
      <c r="N35" s="251"/>
      <c r="O35" s="769"/>
      <c r="P35" s="770"/>
      <c r="Q35" s="770"/>
      <c r="R35" s="30"/>
      <c r="S35" s="251"/>
      <c r="T35" s="45"/>
    </row>
    <row r="36" spans="1:22" ht="12" customHeight="1" x14ac:dyDescent="0.2">
      <c r="A36" s="241">
        <v>653</v>
      </c>
      <c r="B36" s="900" t="s">
        <v>37</v>
      </c>
      <c r="C36" s="901"/>
      <c r="D36" s="399">
        <v>15677.9</v>
      </c>
      <c r="E36" s="399">
        <v>17200</v>
      </c>
      <c r="F36" s="540">
        <v>19000</v>
      </c>
      <c r="G36" s="557">
        <v>19000</v>
      </c>
      <c r="H36" s="557">
        <v>19000</v>
      </c>
      <c r="I36" s="242">
        <f t="shared" si="0"/>
        <v>109.7085706631628</v>
      </c>
      <c r="J36" s="242">
        <f t="shared" si="1"/>
        <v>110.46511627906976</v>
      </c>
      <c r="K36" s="242">
        <f t="shared" si="2"/>
        <v>100</v>
      </c>
      <c r="L36" s="242">
        <f t="shared" si="3"/>
        <v>100</v>
      </c>
      <c r="N36" s="249"/>
      <c r="O36" s="770"/>
      <c r="P36" s="770"/>
      <c r="Q36" s="770"/>
      <c r="R36" s="30"/>
      <c r="S36" s="249"/>
    </row>
    <row r="37" spans="1:22" ht="12" customHeight="1" x14ac:dyDescent="0.2">
      <c r="A37" s="244">
        <v>68</v>
      </c>
      <c r="B37" s="907" t="s">
        <v>263</v>
      </c>
      <c r="C37" s="908"/>
      <c r="D37" s="400">
        <f>D38</f>
        <v>0</v>
      </c>
      <c r="E37" s="400">
        <f>E38</f>
        <v>1000</v>
      </c>
      <c r="F37" s="541">
        <f>F38</f>
        <v>1000</v>
      </c>
      <c r="G37" s="541">
        <v>0</v>
      </c>
      <c r="H37" s="541">
        <v>0</v>
      </c>
      <c r="I37" s="242">
        <v>0</v>
      </c>
      <c r="J37" s="242">
        <f t="shared" ref="J37:J38" si="4">F37/E37*100</f>
        <v>100</v>
      </c>
      <c r="K37" s="242">
        <f t="shared" ref="K37:K38" si="5">G37/F37*100</f>
        <v>0</v>
      </c>
      <c r="L37" s="242">
        <v>0</v>
      </c>
      <c r="N37" s="249"/>
      <c r="O37" s="770"/>
      <c r="P37" s="770"/>
      <c r="Q37" s="770"/>
      <c r="R37" s="30"/>
      <c r="S37" s="249"/>
    </row>
    <row r="38" spans="1:22" ht="14.25" customHeight="1" x14ac:dyDescent="0.2">
      <c r="A38" s="243">
        <v>683</v>
      </c>
      <c r="B38" s="909" t="s">
        <v>264</v>
      </c>
      <c r="C38" s="910"/>
      <c r="D38" s="401">
        <v>0</v>
      </c>
      <c r="E38" s="401">
        <v>1000</v>
      </c>
      <c r="F38" s="542">
        <v>1000</v>
      </c>
      <c r="G38" s="542">
        <v>0</v>
      </c>
      <c r="H38" s="542">
        <v>0</v>
      </c>
      <c r="I38" s="287">
        <v>0</v>
      </c>
      <c r="J38" s="288">
        <f t="shared" si="4"/>
        <v>100</v>
      </c>
      <c r="K38" s="288">
        <f t="shared" si="5"/>
        <v>0</v>
      </c>
      <c r="L38" s="288">
        <v>0</v>
      </c>
      <c r="M38" s="248"/>
      <c r="N38" s="249"/>
      <c r="R38" s="248"/>
      <c r="S38" s="249"/>
    </row>
    <row r="39" spans="1:22" ht="14.25" customHeight="1" x14ac:dyDescent="0.2">
      <c r="A39" s="926" t="s">
        <v>385</v>
      </c>
      <c r="B39" s="927"/>
      <c r="C39" s="927"/>
      <c r="D39" s="927"/>
      <c r="E39" s="927"/>
      <c r="F39" s="927"/>
      <c r="G39" s="927"/>
      <c r="H39" s="927"/>
      <c r="I39" s="927"/>
      <c r="J39" s="927"/>
      <c r="K39" s="927"/>
      <c r="L39" s="928"/>
      <c r="N39" s="249"/>
      <c r="R39" s="30"/>
      <c r="S39" s="249"/>
      <c r="T39" s="45"/>
    </row>
    <row r="40" spans="1:22" ht="12" customHeight="1" x14ac:dyDescent="0.2">
      <c r="A40" s="10">
        <v>7</v>
      </c>
      <c r="B40" s="905" t="s">
        <v>38</v>
      </c>
      <c r="C40" s="906"/>
      <c r="D40" s="396">
        <f>D41</f>
        <v>0</v>
      </c>
      <c r="E40" s="396">
        <f>E41</f>
        <v>1087763</v>
      </c>
      <c r="F40" s="543">
        <f>F41</f>
        <v>740000</v>
      </c>
      <c r="G40" s="543">
        <f>G41</f>
        <v>162500</v>
      </c>
      <c r="H40" s="543">
        <f>H41</f>
        <v>72500</v>
      </c>
      <c r="I40" s="11">
        <v>0</v>
      </c>
      <c r="J40" s="11">
        <f t="shared" ref="J40:K42" si="6">F40/E40*100</f>
        <v>68.029524813769171</v>
      </c>
      <c r="K40" s="11">
        <f t="shared" si="6"/>
        <v>21.95945945945946</v>
      </c>
      <c r="L40" s="11">
        <v>0</v>
      </c>
      <c r="N40" s="249"/>
      <c r="R40" s="30"/>
      <c r="S40" s="249"/>
      <c r="T40" s="453"/>
      <c r="U40" s="453"/>
      <c r="V40" s="453"/>
    </row>
    <row r="41" spans="1:22" ht="12" customHeight="1" x14ac:dyDescent="0.2">
      <c r="A41" s="12">
        <v>71</v>
      </c>
      <c r="B41" s="877" t="s">
        <v>39</v>
      </c>
      <c r="C41" s="878"/>
      <c r="D41" s="397">
        <f>SUM(D42,D43)</f>
        <v>0</v>
      </c>
      <c r="E41" s="397">
        <f>SUM(E43,E42)</f>
        <v>1087763</v>
      </c>
      <c r="F41" s="538">
        <f>SUM(F43,F42)</f>
        <v>740000</v>
      </c>
      <c r="G41" s="538">
        <f>SUM(G43,G42)</f>
        <v>162500</v>
      </c>
      <c r="H41" s="538">
        <f>SUM(H43,H42)</f>
        <v>72500</v>
      </c>
      <c r="I41" s="38">
        <v>0</v>
      </c>
      <c r="J41" s="38">
        <f t="shared" si="6"/>
        <v>68.029524813769171</v>
      </c>
      <c r="K41" s="38">
        <f t="shared" si="6"/>
        <v>21.95945945945946</v>
      </c>
      <c r="L41" s="38">
        <v>0</v>
      </c>
      <c r="R41" s="30"/>
      <c r="S41" s="245"/>
      <c r="T41" s="453"/>
      <c r="U41" s="454"/>
      <c r="V41" s="454"/>
    </row>
    <row r="42" spans="1:22" ht="12" customHeight="1" x14ac:dyDescent="0.2">
      <c r="A42" s="4">
        <v>711</v>
      </c>
      <c r="B42" s="883" t="s">
        <v>40</v>
      </c>
      <c r="C42" s="884"/>
      <c r="D42" s="398">
        <v>0</v>
      </c>
      <c r="E42" s="398">
        <v>1057763</v>
      </c>
      <c r="F42" s="539">
        <v>710000</v>
      </c>
      <c r="G42" s="539">
        <v>162500</v>
      </c>
      <c r="H42" s="539">
        <v>72500</v>
      </c>
      <c r="I42" s="38">
        <v>0</v>
      </c>
      <c r="J42" s="38">
        <f t="shared" si="6"/>
        <v>67.122786484306971</v>
      </c>
      <c r="K42" s="38">
        <f t="shared" si="6"/>
        <v>22.887323943661972</v>
      </c>
      <c r="L42" s="38">
        <v>0</v>
      </c>
      <c r="M42" s="117"/>
      <c r="N42" s="125"/>
      <c r="R42" s="117"/>
      <c r="S42" s="245"/>
      <c r="T42" s="45"/>
      <c r="U42" s="125"/>
    </row>
    <row r="43" spans="1:22" ht="12.95" customHeight="1" x14ac:dyDescent="0.2">
      <c r="A43" s="4">
        <v>721</v>
      </c>
      <c r="B43" s="899" t="s">
        <v>234</v>
      </c>
      <c r="C43" s="884"/>
      <c r="D43" s="402">
        <v>0</v>
      </c>
      <c r="E43" s="398">
        <v>30000</v>
      </c>
      <c r="F43" s="539">
        <v>30000</v>
      </c>
      <c r="G43" s="554">
        <v>0</v>
      </c>
      <c r="H43" s="554">
        <v>0</v>
      </c>
      <c r="I43" s="38">
        <v>0</v>
      </c>
      <c r="J43" s="38">
        <v>0</v>
      </c>
      <c r="K43" s="38">
        <v>0</v>
      </c>
      <c r="L43" s="38">
        <v>0</v>
      </c>
      <c r="N43" s="245"/>
      <c r="O43" s="45"/>
      <c r="R43" s="30"/>
      <c r="S43" s="295"/>
      <c r="T43" s="453"/>
      <c r="U43" s="245"/>
      <c r="V43" s="45"/>
    </row>
    <row r="44" spans="1:22" ht="14.25" customHeight="1" x14ac:dyDescent="0.2">
      <c r="A44" s="902" t="s">
        <v>383</v>
      </c>
      <c r="B44" s="903"/>
      <c r="C44" s="903"/>
      <c r="D44" s="903"/>
      <c r="E44" s="903"/>
      <c r="F44" s="903"/>
      <c r="G44" s="903"/>
      <c r="H44" s="903"/>
      <c r="I44" s="903"/>
      <c r="J44" s="903"/>
      <c r="K44" s="903"/>
      <c r="L44" s="904"/>
      <c r="N44" s="250"/>
      <c r="O44" s="250"/>
      <c r="P44" s="250"/>
    </row>
    <row r="45" spans="1:22" ht="12" customHeight="1" x14ac:dyDescent="0.2">
      <c r="A45" s="10">
        <v>3</v>
      </c>
      <c r="B45" s="905" t="s">
        <v>41</v>
      </c>
      <c r="C45" s="906"/>
      <c r="D45" s="396">
        <f>SUM(D65,D63,D60,D58,D56,D50,D46)</f>
        <v>523427.88</v>
      </c>
      <c r="E45" s="396">
        <f>SUM(E65,E63,E60,E58,E56,E50,E46)</f>
        <v>1263150</v>
      </c>
      <c r="F45" s="543">
        <f>SUM(F65,F63,F60,F58,F56,F50,F46)</f>
        <v>1169425</v>
      </c>
      <c r="G45" s="543">
        <f>SUM(G65,G63,G60,G58,G56,G50,G46)</f>
        <v>624835</v>
      </c>
      <c r="H45" s="543">
        <f>SUM(H65,H63,H60,H58,H56,H50,H46)</f>
        <v>612085</v>
      </c>
      <c r="I45" s="11">
        <f t="shared" ref="I45:I67" si="7">E45/D45*100</f>
        <v>241.3226441052395</v>
      </c>
      <c r="J45" s="11">
        <f t="shared" ref="J45:J67" si="8">F45/E45*100</f>
        <v>92.580057792027873</v>
      </c>
      <c r="K45" s="11">
        <f t="shared" ref="K45:K67" si="9">G45/F45*100</f>
        <v>53.430959659661802</v>
      </c>
      <c r="L45" s="11">
        <f t="shared" ref="L45:L67" si="10">H45/G45*100</f>
        <v>97.95946129778261</v>
      </c>
    </row>
    <row r="46" spans="1:22" ht="12" customHeight="1" x14ac:dyDescent="0.2">
      <c r="A46" s="12">
        <v>31</v>
      </c>
      <c r="B46" s="877" t="s">
        <v>42</v>
      </c>
      <c r="C46" s="878"/>
      <c r="D46" s="397">
        <f>SUM(D47,D48,D49)</f>
        <v>86078.459999999992</v>
      </c>
      <c r="E46" s="397">
        <f>SUM(E47,E48,E49)</f>
        <v>109500</v>
      </c>
      <c r="F46" s="538">
        <f>SUM(F47,F48,F49)</f>
        <v>117500</v>
      </c>
      <c r="G46" s="538">
        <f>SUM(G47,G48,G49)</f>
        <v>117500</v>
      </c>
      <c r="H46" s="538">
        <f>SUM(H47,H48,H49)</f>
        <v>117500</v>
      </c>
      <c r="I46" s="38">
        <f t="shared" si="7"/>
        <v>127.20952489159309</v>
      </c>
      <c r="J46" s="38">
        <f t="shared" si="8"/>
        <v>107.30593607305936</v>
      </c>
      <c r="K46" s="38">
        <f t="shared" si="9"/>
        <v>100</v>
      </c>
      <c r="L46" s="38">
        <f t="shared" si="10"/>
        <v>100</v>
      </c>
    </row>
    <row r="47" spans="1:22" ht="12" customHeight="1" x14ac:dyDescent="0.2">
      <c r="A47" s="13">
        <v>311</v>
      </c>
      <c r="B47" s="911" t="s">
        <v>43</v>
      </c>
      <c r="C47" s="912"/>
      <c r="D47" s="398">
        <f>POS.DIO!D49+POS.DIO!D110</f>
        <v>72603.899999999994</v>
      </c>
      <c r="E47" s="398">
        <f>POS.DIO!E49+POS.DIO!E110</f>
        <v>91000</v>
      </c>
      <c r="F47" s="539">
        <f>POS.DIO!F49+POS.DIO!F110</f>
        <v>96000</v>
      </c>
      <c r="G47" s="539">
        <f>POS.DIO!G49+POS.DIO!G110</f>
        <v>96000</v>
      </c>
      <c r="H47" s="539">
        <f>POS.DIO!H49+POS.DIO!H110</f>
        <v>96000</v>
      </c>
      <c r="I47" s="38">
        <f t="shared" si="7"/>
        <v>125.33761960445653</v>
      </c>
      <c r="J47" s="38">
        <f t="shared" si="8"/>
        <v>105.4945054945055</v>
      </c>
      <c r="K47" s="38">
        <f t="shared" si="9"/>
        <v>100</v>
      </c>
      <c r="L47" s="38">
        <f t="shared" si="10"/>
        <v>100</v>
      </c>
      <c r="R47" s="248"/>
      <c r="S47" s="245"/>
      <c r="T47" s="453"/>
      <c r="U47" s="454"/>
      <c r="V47" s="454"/>
    </row>
    <row r="48" spans="1:22" ht="12" customHeight="1" x14ac:dyDescent="0.2">
      <c r="A48" s="4">
        <v>312</v>
      </c>
      <c r="B48" s="883" t="s">
        <v>44</v>
      </c>
      <c r="C48" s="884"/>
      <c r="D48" s="398">
        <f>POS.DIO!D50</f>
        <v>1680</v>
      </c>
      <c r="E48" s="398">
        <f>POS.DIO!E50</f>
        <v>3500</v>
      </c>
      <c r="F48" s="539">
        <f>POS.DIO!F50</f>
        <v>4000</v>
      </c>
      <c r="G48" s="539">
        <f>POS.DIO!G50</f>
        <v>4000</v>
      </c>
      <c r="H48" s="539">
        <f>POS.DIO!H50</f>
        <v>4000</v>
      </c>
      <c r="I48" s="38">
        <f t="shared" si="7"/>
        <v>208.33333333333334</v>
      </c>
      <c r="J48" s="38">
        <f t="shared" si="8"/>
        <v>114.28571428571428</v>
      </c>
      <c r="K48" s="38">
        <f t="shared" si="9"/>
        <v>100</v>
      </c>
      <c r="L48" s="38">
        <f t="shared" si="10"/>
        <v>100</v>
      </c>
      <c r="S48" s="295"/>
      <c r="T48" s="45"/>
    </row>
    <row r="49" spans="1:24" ht="12" customHeight="1" x14ac:dyDescent="0.2">
      <c r="A49" s="4">
        <v>313</v>
      </c>
      <c r="B49" s="899" t="s">
        <v>164</v>
      </c>
      <c r="C49" s="884"/>
      <c r="D49" s="398">
        <f>POS.DIO!D51+POS.DIO!D111</f>
        <v>11794.56</v>
      </c>
      <c r="E49" s="398">
        <f>POS.DIO!E51+POS.DIO!E111</f>
        <v>15000</v>
      </c>
      <c r="F49" s="539">
        <f>POS.DIO!F51+POS.DIO!F111</f>
        <v>17500</v>
      </c>
      <c r="G49" s="539">
        <f>POS.DIO!G51+POS.DIO!G111</f>
        <v>17500</v>
      </c>
      <c r="H49" s="539">
        <f>POS.DIO!H51+POS.DIO!H111</f>
        <v>17500</v>
      </c>
      <c r="I49" s="38">
        <f t="shared" si="7"/>
        <v>127.17727494709425</v>
      </c>
      <c r="J49" s="38">
        <f t="shared" si="8"/>
        <v>116.66666666666667</v>
      </c>
      <c r="K49" s="38">
        <f t="shared" si="9"/>
        <v>100</v>
      </c>
      <c r="L49" s="38">
        <f t="shared" si="10"/>
        <v>100</v>
      </c>
    </row>
    <row r="50" spans="1:24" ht="12" customHeight="1" x14ac:dyDescent="0.2">
      <c r="A50" s="12">
        <v>32</v>
      </c>
      <c r="B50" s="877" t="s">
        <v>45</v>
      </c>
      <c r="C50" s="878"/>
      <c r="D50" s="397">
        <f>SUM(D51,D52,D53,D54,D55)</f>
        <v>215894.39000000004</v>
      </c>
      <c r="E50" s="397">
        <f>SUM(E51,E52,E53,E54,E55)</f>
        <v>695905</v>
      </c>
      <c r="F50" s="538">
        <f>SUM(F51,F52,F53,F54,F55)</f>
        <v>709405</v>
      </c>
      <c r="G50" s="538">
        <f>SUM(G51,G52,G53,G54,G55)</f>
        <v>330400</v>
      </c>
      <c r="H50" s="538">
        <f>SUM(H51,H52,H53,H54,H55)</f>
        <v>327900</v>
      </c>
      <c r="I50" s="38">
        <f t="shared" si="7"/>
        <v>322.33584207537763</v>
      </c>
      <c r="J50" s="38">
        <f t="shared" si="8"/>
        <v>101.93991996033942</v>
      </c>
      <c r="K50" s="38">
        <f t="shared" si="9"/>
        <v>46.574241794179628</v>
      </c>
      <c r="L50" s="38">
        <f t="shared" si="10"/>
        <v>99.243341404358347</v>
      </c>
    </row>
    <row r="51" spans="1:24" ht="12" customHeight="1" x14ac:dyDescent="0.2">
      <c r="A51" s="4">
        <v>321</v>
      </c>
      <c r="B51" s="883" t="s">
        <v>46</v>
      </c>
      <c r="C51" s="884"/>
      <c r="D51" s="398">
        <f>POS.DIO!D53+POS.DIO!D113</f>
        <v>3835.1000000000004</v>
      </c>
      <c r="E51" s="398">
        <f>POS.DIO!E53+POS.DIO!E113</f>
        <v>4500</v>
      </c>
      <c r="F51" s="539">
        <f>POS.DIO!F53+POS.DIO!F113</f>
        <v>4500</v>
      </c>
      <c r="G51" s="539">
        <f>POS.DIO!G53+POS.DIO!G113</f>
        <v>4500</v>
      </c>
      <c r="H51" s="539">
        <f>POS.DIO!H53+POS.DIO!H113</f>
        <v>4500</v>
      </c>
      <c r="I51" s="38">
        <f t="shared" si="7"/>
        <v>117.33722719094676</v>
      </c>
      <c r="J51" s="38">
        <f t="shared" si="8"/>
        <v>100</v>
      </c>
      <c r="K51" s="38">
        <f t="shared" si="9"/>
        <v>100</v>
      </c>
      <c r="L51" s="38">
        <f t="shared" si="10"/>
        <v>100</v>
      </c>
    </row>
    <row r="52" spans="1:24" ht="12" customHeight="1" x14ac:dyDescent="0.2">
      <c r="A52" s="4">
        <v>322</v>
      </c>
      <c r="B52" s="883" t="s">
        <v>47</v>
      </c>
      <c r="C52" s="884"/>
      <c r="D52" s="398">
        <f>POS.DIO!D54+POS.DIO!D114+POS.DIO!D202+POS.DIO!D216+POS.DIO!D226+POS.DIO!D234+POS.DIO!D243+POS.DIO!D412+POS.DIO!D509+POS.DIO!D552</f>
        <v>37414.590000000004</v>
      </c>
      <c r="E52" s="398">
        <f>POS.DIO!E54+POS.DIO!E114+POS.DIO!E202+POS.DIO!E216+POS.DIO!E226+POS.DIO!E234+POS.DIO!E243+POS.DIO!E412+POS.DIO!E509+POS.DIO!E552</f>
        <v>61800</v>
      </c>
      <c r="F52" s="539">
        <f>POS.DIO!F54+POS.DIO!F114+POS.DIO!F202+POS.DIO!F216+POS.DIO!F226+POS.DIO!F234+POS.DIO!F243+POS.DIO!F412+POS.DIO!F509+POS.DIO!F552</f>
        <v>61250</v>
      </c>
      <c r="G52" s="539">
        <f>POS.DIO!G54+POS.DIO!G114+POS.DIO!G202+POS.DIO!G216+POS.DIO!G226+POS.DIO!G234+POS.DIO!G243+POS.DIO!G412+POS.DIO!G509+POS.DIO!G552</f>
        <v>60475</v>
      </c>
      <c r="H52" s="539">
        <f>POS.DIO!H54+POS.DIO!H114+POS.DIO!H202+POS.DIO!H216+POS.DIO!H226+POS.DIO!H234+POS.DIO!H243+POS.DIO!H412+POS.DIO!H509+POS.DIO!H552</f>
        <v>60475</v>
      </c>
      <c r="I52" s="38">
        <f t="shared" si="7"/>
        <v>165.17620532524876</v>
      </c>
      <c r="J52" s="38">
        <f t="shared" si="8"/>
        <v>99.110032362459549</v>
      </c>
      <c r="K52" s="38">
        <f t="shared" si="9"/>
        <v>98.73469387755101</v>
      </c>
      <c r="L52" s="38">
        <f t="shared" si="10"/>
        <v>100</v>
      </c>
    </row>
    <row r="53" spans="1:24" ht="12" customHeight="1" x14ac:dyDescent="0.2">
      <c r="A53" s="4">
        <v>323</v>
      </c>
      <c r="B53" s="883" t="s">
        <v>48</v>
      </c>
      <c r="C53" s="884"/>
      <c r="D53" s="398">
        <f>POS.DIO!D55+POS.DIO!D85+POS.DIO!D101+POS.DIO!D115+POS.DIO!D135+POS.DIO!D149+POS.DIO!D185+POS.DIO!D201+POS.DIO!D209+POS.DIO!D217+POS.DIO!D225+POS.DIO!D235+POS.DIO!D242+POS.DIO!D249+POS.DIO!D256+POS.DIO!D264+POS.DIO!D276+POS.DIO!D310+POS.DIO!D324+POS.DIO!D336+POS.DIO!D355+POS.DIO!D368+POS.DIO!D388+POS.DIO!D396+POS.DIO!D413+POS.DIO!D494+POS.DIO!D510+POS.DIO!D553+POS.DIO!D606</f>
        <v>157105.71000000005</v>
      </c>
      <c r="E53" s="398">
        <f>POS.DIO!E55+POS.DIO!E85+POS.DIO!E101+POS.DIO!E115+POS.DIO!E135+POS.DIO!E149+POS.DIO!E185+POS.DIO!E201+POS.DIO!E209+POS.DIO!E217+POS.DIO!E225+POS.DIO!E235+POS.DIO!E242+POS.DIO!E249+POS.DIO!E256+POS.DIO!E264+POS.DIO!E276+POS.DIO!E310+POS.DIO!E324+POS.DIO!E336+POS.DIO!E355+POS.DIO!E368+POS.DIO!E388+POS.DIO!E396+POS.DIO!E413+POS.DIO!E494+POS.DIO!E510+POS.DIO!E553+POS.DIO!E606</f>
        <v>602105</v>
      </c>
      <c r="F53" s="539">
        <f>POS.DIO!F55+POS.DIO!F85+POS.DIO!F101+POS.DIO!F115+POS.DIO!F135+POS.DIO!F149+POS.DIO!F185+POS.DIO!F201+POS.DIO!F209+POS.DIO!F217+POS.DIO!F225+POS.DIO!F235+POS.DIO!F242+POS.DIO!F249+POS.DIO!F256+POS.DIO!F264+POS.DIO!F276+POS.DIO!F310+POS.DIO!F324+POS.DIO!F336+POS.DIO!F355+POS.DIO!F368+POS.DIO!F388+POS.DIO!F396+POS.DIO!F413+POS.DIO!F494+POS.DIO!F510+POS.DIO!F553+POS.DIO!F606</f>
        <v>627655</v>
      </c>
      <c r="G53" s="539">
        <f>POS.DIO!G55+POS.DIO!G85+POS.DIO!G101+POS.DIO!G115+POS.DIO!G135+POS.DIO!G149+POS.DIO!G185+POS.DIO!G201+POS.DIO!G209+POS.DIO!G217+POS.DIO!G225+POS.DIO!G235+POS.DIO!G242+POS.DIO!G249+POS.DIO!G256+POS.DIO!G264+POS.DIO!G276+POS.DIO!G310+POS.DIO!G324+POS.DIO!G336+POS.DIO!G355+POS.DIO!G368+POS.DIO!G388+POS.DIO!G396+POS.DIO!G413+POS.DIO!G494+POS.DIO!G510+POS.DIO!G553+POS.DIO!G606</f>
        <v>249925</v>
      </c>
      <c r="H53" s="539">
        <f>POS.DIO!H55+POS.DIO!H85+POS.DIO!H101+POS.DIO!H115+POS.DIO!H135+POS.DIO!H149+POS.DIO!H185+POS.DIO!H201+POS.DIO!H209+POS.DIO!H217+POS.DIO!H225+POS.DIO!H235+POS.DIO!H242+POS.DIO!H249+POS.DIO!H256+POS.DIO!H264+POS.DIO!H276+POS.DIO!H310+POS.DIO!H324+POS.DIO!H336+POS.DIO!H355+POS.DIO!H368+POS.DIO!H388+POS.DIO!H396+POS.DIO!H413+POS.DIO!H494+POS.DIO!H510+POS.DIO!H553+POS.DIO!H606</f>
        <v>247425</v>
      </c>
      <c r="I53" s="38">
        <f t="shared" si="7"/>
        <v>383.24832369237237</v>
      </c>
      <c r="J53" s="38">
        <f t="shared" si="8"/>
        <v>104.243445910597</v>
      </c>
      <c r="K53" s="38">
        <f t="shared" si="9"/>
        <v>39.818849527208414</v>
      </c>
      <c r="L53" s="38">
        <f t="shared" si="10"/>
        <v>98.999699909972989</v>
      </c>
    </row>
    <row r="54" spans="1:24" ht="12" customHeight="1" x14ac:dyDescent="0.2">
      <c r="A54" s="4">
        <v>324</v>
      </c>
      <c r="B54" s="911" t="s">
        <v>49</v>
      </c>
      <c r="C54" s="912"/>
      <c r="D54" s="398">
        <f>POS.DIO!D56</f>
        <v>0</v>
      </c>
      <c r="E54" s="398">
        <f>POS.DIO!E56</f>
        <v>0</v>
      </c>
      <c r="F54" s="539">
        <f>POS.DIO!F56</f>
        <v>0</v>
      </c>
      <c r="G54" s="539">
        <f>POS.DIO!G56</f>
        <v>0</v>
      </c>
      <c r="H54" s="539">
        <f>POS.DIO!H56</f>
        <v>0</v>
      </c>
      <c r="I54" s="38">
        <v>0</v>
      </c>
      <c r="J54" s="38">
        <v>0</v>
      </c>
      <c r="K54" s="38">
        <v>0</v>
      </c>
      <c r="L54" s="38">
        <v>0</v>
      </c>
      <c r="S54" s="245"/>
      <c r="T54" s="45"/>
    </row>
    <row r="55" spans="1:24" ht="12" customHeight="1" x14ac:dyDescent="0.2">
      <c r="A55" s="4">
        <v>329</v>
      </c>
      <c r="B55" s="883" t="s">
        <v>50</v>
      </c>
      <c r="C55" s="884"/>
      <c r="D55" s="398">
        <f>POS.DIO!D20+POS.DIO!D28+POS.DIO!D57+POS.DIO!D356</f>
        <v>17538.990000000002</v>
      </c>
      <c r="E55" s="398">
        <f>POS.DIO!E20+POS.DIO!E28+POS.DIO!E57+POS.DIO!E356</f>
        <v>27500</v>
      </c>
      <c r="F55" s="539">
        <f>POS.DIO!F20+POS.DIO!F28+POS.DIO!F57+POS.DIO!F356</f>
        <v>16000</v>
      </c>
      <c r="G55" s="539">
        <f>POS.DIO!G20+POS.DIO!G28+POS.DIO!G57+POS.DIO!G356</f>
        <v>15500</v>
      </c>
      <c r="H55" s="539">
        <f>POS.DIO!H20+POS.DIO!H28+POS.DIO!H57+POS.DIO!H356</f>
        <v>15500</v>
      </c>
      <c r="I55" s="38">
        <f t="shared" si="7"/>
        <v>156.79352117767326</v>
      </c>
      <c r="J55" s="38">
        <f t="shared" si="8"/>
        <v>58.18181818181818</v>
      </c>
      <c r="K55" s="38">
        <f t="shared" si="9"/>
        <v>96.875</v>
      </c>
      <c r="L55" s="38">
        <f t="shared" si="10"/>
        <v>100</v>
      </c>
      <c r="S55" s="295"/>
      <c r="T55" s="453"/>
      <c r="X55" s="45"/>
    </row>
    <row r="56" spans="1:24" ht="12" customHeight="1" x14ac:dyDescent="0.2">
      <c r="A56" s="12">
        <v>34</v>
      </c>
      <c r="B56" s="877" t="s">
        <v>51</v>
      </c>
      <c r="C56" s="878"/>
      <c r="D56" s="397">
        <f>D57</f>
        <v>1294.49</v>
      </c>
      <c r="E56" s="397">
        <f>E57</f>
        <v>1600</v>
      </c>
      <c r="F56" s="538">
        <f>F57</f>
        <v>1600</v>
      </c>
      <c r="G56" s="538">
        <f>G57</f>
        <v>1500</v>
      </c>
      <c r="H56" s="538">
        <f>H57</f>
        <v>1500</v>
      </c>
      <c r="I56" s="38">
        <f t="shared" si="7"/>
        <v>123.60080031518204</v>
      </c>
      <c r="J56" s="38">
        <f t="shared" si="8"/>
        <v>100</v>
      </c>
      <c r="K56" s="38">
        <f t="shared" si="9"/>
        <v>93.75</v>
      </c>
      <c r="L56" s="38">
        <f t="shared" si="10"/>
        <v>100</v>
      </c>
    </row>
    <row r="57" spans="1:24" ht="12" customHeight="1" x14ac:dyDescent="0.2">
      <c r="A57" s="4">
        <v>343</v>
      </c>
      <c r="B57" s="883" t="s">
        <v>52</v>
      </c>
      <c r="C57" s="884"/>
      <c r="D57" s="398">
        <f>POS.DIO!D59</f>
        <v>1294.49</v>
      </c>
      <c r="E57" s="398">
        <f>POS.DIO!E59</f>
        <v>1600</v>
      </c>
      <c r="F57" s="539">
        <f>POS.DIO!F59</f>
        <v>1600</v>
      </c>
      <c r="G57" s="539">
        <f>POS.DIO!G59</f>
        <v>1500</v>
      </c>
      <c r="H57" s="539">
        <f>POS.DIO!H59</f>
        <v>1500</v>
      </c>
      <c r="I57" s="38">
        <f t="shared" si="7"/>
        <v>123.60080031518204</v>
      </c>
      <c r="J57" s="38">
        <f t="shared" si="8"/>
        <v>100</v>
      </c>
      <c r="K57" s="38">
        <f t="shared" si="9"/>
        <v>93.75</v>
      </c>
      <c r="L57" s="38">
        <f t="shared" si="10"/>
        <v>100</v>
      </c>
    </row>
    <row r="58" spans="1:24" ht="12" customHeight="1" x14ac:dyDescent="0.2">
      <c r="A58" s="12">
        <v>35</v>
      </c>
      <c r="B58" s="922" t="s">
        <v>53</v>
      </c>
      <c r="C58" s="923"/>
      <c r="D58" s="397">
        <f>D59</f>
        <v>1584</v>
      </c>
      <c r="E58" s="397">
        <f>E59</f>
        <v>8000</v>
      </c>
      <c r="F58" s="538">
        <f>F59</f>
        <v>9000</v>
      </c>
      <c r="G58" s="538">
        <f>G59</f>
        <v>10000</v>
      </c>
      <c r="H58" s="538">
        <f>H59</f>
        <v>10000</v>
      </c>
      <c r="I58" s="38">
        <f t="shared" si="7"/>
        <v>505.05050505050502</v>
      </c>
      <c r="J58" s="38">
        <f t="shared" si="8"/>
        <v>112.5</v>
      </c>
      <c r="K58" s="38">
        <f t="shared" si="9"/>
        <v>111.11111111111111</v>
      </c>
      <c r="L58" s="38">
        <f t="shared" si="10"/>
        <v>100</v>
      </c>
    </row>
    <row r="59" spans="1:24" ht="12" customHeight="1" x14ac:dyDescent="0.2">
      <c r="A59" s="4">
        <v>352</v>
      </c>
      <c r="B59" s="883" t="s">
        <v>54</v>
      </c>
      <c r="C59" s="884"/>
      <c r="D59" s="398">
        <f>POS.DIO!D376+POS.DIO!D496</f>
        <v>1584</v>
      </c>
      <c r="E59" s="398">
        <f>POS.DIO!E376+POS.DIO!E496</f>
        <v>8000</v>
      </c>
      <c r="F59" s="539">
        <f>POS.DIO!F376+POS.DIO!F496</f>
        <v>9000</v>
      </c>
      <c r="G59" s="539">
        <f>POS.DIO!G376+POS.DIO!G496</f>
        <v>10000</v>
      </c>
      <c r="H59" s="539">
        <f>POS.DIO!H376+POS.DIO!H496</f>
        <v>10000</v>
      </c>
      <c r="I59" s="38">
        <f t="shared" si="7"/>
        <v>505.05050505050502</v>
      </c>
      <c r="J59" s="38">
        <f t="shared" si="8"/>
        <v>112.5</v>
      </c>
      <c r="K59" s="38">
        <f t="shared" si="9"/>
        <v>111.11111111111111</v>
      </c>
      <c r="L59" s="38">
        <f t="shared" si="10"/>
        <v>100</v>
      </c>
    </row>
    <row r="60" spans="1:24" ht="12" customHeight="1" x14ac:dyDescent="0.2">
      <c r="A60" s="14">
        <v>36</v>
      </c>
      <c r="B60" s="877" t="s">
        <v>55</v>
      </c>
      <c r="C60" s="878"/>
      <c r="D60" s="397">
        <f>SUM(D61,D62)</f>
        <v>48949.49</v>
      </c>
      <c r="E60" s="397">
        <f>SUM(E61,E62)</f>
        <v>55800</v>
      </c>
      <c r="F60" s="538">
        <f>SUM(F61,F62)</f>
        <v>56400</v>
      </c>
      <c r="G60" s="538">
        <f>SUM(G61,G62)</f>
        <v>56400</v>
      </c>
      <c r="H60" s="538">
        <f>SUM(H61,H62)</f>
        <v>56400</v>
      </c>
      <c r="I60" s="38">
        <f t="shared" si="7"/>
        <v>113.99505898835717</v>
      </c>
      <c r="J60" s="38">
        <f t="shared" si="8"/>
        <v>101.0752688172043</v>
      </c>
      <c r="K60" s="38">
        <f t="shared" si="9"/>
        <v>100</v>
      </c>
      <c r="L60" s="38">
        <f t="shared" si="10"/>
        <v>100</v>
      </c>
    </row>
    <row r="61" spans="1:24" ht="12" customHeight="1" x14ac:dyDescent="0.2">
      <c r="A61" s="13">
        <v>363</v>
      </c>
      <c r="B61" s="911" t="s">
        <v>56</v>
      </c>
      <c r="C61" s="912"/>
      <c r="D61" s="398">
        <f>POS.DIO!D93+POS.DIO!D353+POS.DIO!D404+POS.DIO!D415+POS.DIO!D435</f>
        <v>46949.49</v>
      </c>
      <c r="E61" s="398">
        <f>POS.DIO!E61+POS.DIO!E93+POS.DIO!E353+POS.DIO!E404+POS.DIO!E415+POS.DIO!E435</f>
        <v>55800</v>
      </c>
      <c r="F61" s="539">
        <f>POS.DIO!F93+POS.DIO!F353+POS.DIO!F404+POS.DIO!F415+POS.DIO!F435</f>
        <v>56400</v>
      </c>
      <c r="G61" s="539">
        <f>POS.DIO!G93+POS.DIO!G353+POS.DIO!G404+POS.DIO!G415+POS.DIO!G435</f>
        <v>56400</v>
      </c>
      <c r="H61" s="539">
        <f>POS.DIO!H93+POS.DIO!H353+POS.DIO!H404+POS.DIO!H415+POS.DIO!H435</f>
        <v>56400</v>
      </c>
      <c r="I61" s="38">
        <f t="shared" si="7"/>
        <v>118.85113129024406</v>
      </c>
      <c r="J61" s="38">
        <f t="shared" si="8"/>
        <v>101.0752688172043</v>
      </c>
      <c r="K61" s="38">
        <f t="shared" si="9"/>
        <v>100</v>
      </c>
      <c r="L61" s="38">
        <f t="shared" si="10"/>
        <v>100</v>
      </c>
    </row>
    <row r="62" spans="1:24" ht="12" customHeight="1" x14ac:dyDescent="0.2">
      <c r="A62" s="13">
        <v>366</v>
      </c>
      <c r="B62" s="924" t="s">
        <v>163</v>
      </c>
      <c r="C62" s="925"/>
      <c r="D62" s="398">
        <f>POS.DIO!D176</f>
        <v>2000</v>
      </c>
      <c r="E62" s="398">
        <f>POS.DIO!E176</f>
        <v>0</v>
      </c>
      <c r="F62" s="539">
        <f>POS.DIO!F176</f>
        <v>0</v>
      </c>
      <c r="G62" s="539">
        <f>POS.DIO!G176</f>
        <v>0</v>
      </c>
      <c r="H62" s="539">
        <f>POS.DIO!H176</f>
        <v>0</v>
      </c>
      <c r="I62" s="38">
        <v>0</v>
      </c>
      <c r="J62" s="38">
        <v>0</v>
      </c>
      <c r="K62" s="38">
        <v>0</v>
      </c>
      <c r="L62" s="38">
        <v>0</v>
      </c>
    </row>
    <row r="63" spans="1:24" ht="12" customHeight="1" x14ac:dyDescent="0.2">
      <c r="A63" s="12">
        <v>37</v>
      </c>
      <c r="B63" s="877" t="s">
        <v>57</v>
      </c>
      <c r="C63" s="878"/>
      <c r="D63" s="397">
        <f>D64</f>
        <v>31397.829999999998</v>
      </c>
      <c r="E63" s="397">
        <f>E64</f>
        <v>42500</v>
      </c>
      <c r="F63" s="538">
        <f>F64</f>
        <v>43500</v>
      </c>
      <c r="G63" s="538">
        <f>G64</f>
        <v>44500</v>
      </c>
      <c r="H63" s="538">
        <f>H64</f>
        <v>41500</v>
      </c>
      <c r="I63" s="38">
        <f t="shared" si="7"/>
        <v>135.3596729455507</v>
      </c>
      <c r="J63" s="38">
        <f t="shared" si="8"/>
        <v>102.35294117647058</v>
      </c>
      <c r="K63" s="38">
        <f t="shared" si="9"/>
        <v>102.29885057471265</v>
      </c>
      <c r="L63" s="38">
        <f t="shared" si="10"/>
        <v>93.258426966292134</v>
      </c>
    </row>
    <row r="64" spans="1:24" ht="12" customHeight="1" x14ac:dyDescent="0.2">
      <c r="A64" s="4">
        <v>372</v>
      </c>
      <c r="B64" s="883" t="s">
        <v>58</v>
      </c>
      <c r="C64" s="884"/>
      <c r="D64" s="398">
        <f>POS.DIO!D441+POS.DIO!D449+POS.DIO!D456+POS.DIO!D565+POS.DIO!D574+POS.DIO!D588</f>
        <v>31397.829999999998</v>
      </c>
      <c r="E64" s="398">
        <f>POS.DIO!E441+POS.DIO!E449+POS.DIO!E456+POS.DIO!E565+POS.DIO!E574+POS.DIO!E588</f>
        <v>42500</v>
      </c>
      <c r="F64" s="539">
        <f>POS.DIO!F441+POS.DIO!F449+POS.DIO!F456+POS.DIO!F565+POS.DIO!F574+POS.DIO!F588+POS.DIO!F594</f>
        <v>43500</v>
      </c>
      <c r="G64" s="539">
        <f>POS.DIO!G441+POS.DIO!G449+POS.DIO!G456+POS.DIO!G565+POS.DIO!G574+POS.DIO!G588</f>
        <v>44500</v>
      </c>
      <c r="H64" s="539">
        <f>POS.DIO!H441+POS.DIO!H449+POS.DIO!H456+POS.DIO!H565+POS.DIO!H574+POS.DIO!H588</f>
        <v>41500</v>
      </c>
      <c r="I64" s="38">
        <f t="shared" si="7"/>
        <v>135.3596729455507</v>
      </c>
      <c r="J64" s="38">
        <f t="shared" si="8"/>
        <v>102.35294117647058</v>
      </c>
      <c r="K64" s="38">
        <f t="shared" si="9"/>
        <v>102.29885057471265</v>
      </c>
      <c r="L64" s="38">
        <f t="shared" si="10"/>
        <v>93.258426966292134</v>
      </c>
      <c r="R64" s="245"/>
    </row>
    <row r="65" spans="1:20" ht="12" customHeight="1" x14ac:dyDescent="0.2">
      <c r="A65" s="12">
        <v>38</v>
      </c>
      <c r="B65" s="877" t="s">
        <v>59</v>
      </c>
      <c r="C65" s="878"/>
      <c r="D65" s="397">
        <f>SUM(D66,D67,D68,D69,D70)</f>
        <v>138229.22</v>
      </c>
      <c r="E65" s="397">
        <f>SUM(E66,E67,E68,E69,E70)</f>
        <v>349845</v>
      </c>
      <c r="F65" s="538">
        <f>SUM(F66,F67,F68,F69,F70)</f>
        <v>232020</v>
      </c>
      <c r="G65" s="538">
        <f>SUM(G66,G67,G68,G69,G70)</f>
        <v>64535</v>
      </c>
      <c r="H65" s="538">
        <f>SUM(H66,H67,H68,H69,H70)</f>
        <v>57285</v>
      </c>
      <c r="I65" s="38">
        <f t="shared" si="7"/>
        <v>253.09048260563139</v>
      </c>
      <c r="J65" s="38">
        <f t="shared" si="8"/>
        <v>66.320799211079191</v>
      </c>
      <c r="K65" s="38">
        <f t="shared" si="9"/>
        <v>27.814412550642189</v>
      </c>
      <c r="L65" s="38">
        <f t="shared" si="10"/>
        <v>88.76578600759278</v>
      </c>
      <c r="R65" s="245"/>
      <c r="S65" s="45"/>
    </row>
    <row r="66" spans="1:20" ht="12" customHeight="1" x14ac:dyDescent="0.2">
      <c r="A66" s="4">
        <v>381</v>
      </c>
      <c r="B66" s="883" t="s">
        <v>60</v>
      </c>
      <c r="C66" s="884"/>
      <c r="D66" s="398">
        <f>POS.DIO!D26+POS.DIO!D35+POS.DIO!D465+POS.DIO!D474+POS.DIO!D498+POS.DIO!D507+POS.DIO!D525+POS.DIO!D555+POS.DIO!D567+POS.DIO!D581</f>
        <v>25595.78</v>
      </c>
      <c r="E66" s="398">
        <f>POS.DIO!E26+POS.DIO!E35+POS.DIO!E465+POS.DIO!E474+POS.DIO!E498+POS.DIO!E507+POS.DIO!E525+POS.DIO!E555+POS.DIO!E567+POS.DIO!E581</f>
        <v>34757.199999999997</v>
      </c>
      <c r="F66" s="539">
        <f>POS.DIO!F26+POS.DIO!F35+POS.DIO!F465+POS.DIO!F474+POS.DIO!F488+POS.DIO!F498+POS.DIO!F507+POS.DIO!F525+POS.DIO!F555+POS.DIO!F567+POS.DIO!F581</f>
        <v>35837.130000000005</v>
      </c>
      <c r="G66" s="539">
        <f>POS.DIO!G26+POS.DIO!G35+POS.DIO!G465+POS.DIO!G474+POS.DIO!G498+POS.DIO!G507+POS.DIO!G525+POS.DIO!G555+POS.DIO!G567+POS.DIO!G581</f>
        <v>35300</v>
      </c>
      <c r="H66" s="539">
        <f>POS.DIO!H26+POS.DIO!H35+POS.DIO!H465+POS.DIO!H474+POS.DIO!H498+POS.DIO!H507+POS.DIO!H525+POS.DIO!H555+POS.DIO!H567+POS.DIO!H581</f>
        <v>35300</v>
      </c>
      <c r="I66" s="38">
        <f t="shared" si="7"/>
        <v>135.79269707740883</v>
      </c>
      <c r="J66" s="38">
        <f t="shared" si="8"/>
        <v>103.1070684635126</v>
      </c>
      <c r="K66" s="38">
        <f t="shared" si="9"/>
        <v>98.501191362143103</v>
      </c>
      <c r="L66" s="38">
        <f t="shared" si="10"/>
        <v>100</v>
      </c>
      <c r="R66" s="245"/>
    </row>
    <row r="67" spans="1:20" ht="12" customHeight="1" x14ac:dyDescent="0.2">
      <c r="A67" s="4">
        <v>382</v>
      </c>
      <c r="B67" s="883" t="s">
        <v>61</v>
      </c>
      <c r="C67" s="884"/>
      <c r="D67" s="398">
        <f>POS.DIO!D482+POS.DIO!D531</f>
        <v>7661.6900000000005</v>
      </c>
      <c r="E67" s="398">
        <f>POS.DIO!E482+POS.DIO!E531</f>
        <v>19000</v>
      </c>
      <c r="F67" s="539">
        <f>POS.DIO!F482+POS.DIO!F531</f>
        <v>21480</v>
      </c>
      <c r="G67" s="539">
        <f>POS.DIO!G381+POS.DIO!G482+POS.DIO!G531</f>
        <v>21500</v>
      </c>
      <c r="H67" s="539">
        <f>POS.DIO!H381+POS.DIO!H482+POS.DIO!H531</f>
        <v>18000</v>
      </c>
      <c r="I67" s="38">
        <f t="shared" si="7"/>
        <v>247.9870629064867</v>
      </c>
      <c r="J67" s="38">
        <f t="shared" si="8"/>
        <v>113.05263157894736</v>
      </c>
      <c r="K67" s="38">
        <f t="shared" si="9"/>
        <v>100.09310986964618</v>
      </c>
      <c r="L67" s="38">
        <f t="shared" si="10"/>
        <v>83.720930232558146</v>
      </c>
      <c r="R67" s="245"/>
      <c r="S67" s="457"/>
      <c r="T67" s="45"/>
    </row>
    <row r="68" spans="1:20" ht="12" customHeight="1" x14ac:dyDescent="0.2">
      <c r="A68" s="4">
        <v>383</v>
      </c>
      <c r="B68" s="911" t="s">
        <v>62</v>
      </c>
      <c r="C68" s="912"/>
      <c r="D68" s="402">
        <f>POS.DIO!D378</f>
        <v>220</v>
      </c>
      <c r="E68" s="402">
        <f>POS.DIO!E63+POS.DIO!E378</f>
        <v>0</v>
      </c>
      <c r="F68" s="554">
        <f>POS.DIO!F378</f>
        <v>0</v>
      </c>
      <c r="G68" s="554">
        <f>POS.DIO!G378</f>
        <v>0</v>
      </c>
      <c r="H68" s="554">
        <f>POS.DIO!H378</f>
        <v>0</v>
      </c>
      <c r="I68" s="38">
        <v>0</v>
      </c>
      <c r="J68" s="38">
        <v>0</v>
      </c>
      <c r="K68" s="38">
        <v>0</v>
      </c>
      <c r="L68" s="38">
        <v>0</v>
      </c>
      <c r="R68" s="245"/>
      <c r="S68" s="458"/>
      <c r="T68" s="45"/>
    </row>
    <row r="69" spans="1:20" ht="12.75" customHeight="1" x14ac:dyDescent="0.2">
      <c r="A69" s="4">
        <v>385</v>
      </c>
      <c r="B69" s="883" t="s">
        <v>63</v>
      </c>
      <c r="C69" s="884"/>
      <c r="D69" s="398">
        <f>POS.DIO!D77</f>
        <v>0</v>
      </c>
      <c r="E69" s="398">
        <f>POS.DIO!E77</f>
        <v>5087.8</v>
      </c>
      <c r="F69" s="539">
        <f>POS.DIO!F77</f>
        <v>5702.87</v>
      </c>
      <c r="G69" s="539">
        <f>POS.DIO!G77</f>
        <v>7735</v>
      </c>
      <c r="H69" s="539">
        <f>POS.DIO!H77</f>
        <v>3985</v>
      </c>
      <c r="I69" s="38">
        <v>0</v>
      </c>
      <c r="J69" s="38">
        <f>F69/E69*100</f>
        <v>112.08911513817365</v>
      </c>
      <c r="K69" s="38">
        <v>0</v>
      </c>
      <c r="L69" s="38">
        <v>0</v>
      </c>
      <c r="R69" s="245"/>
      <c r="S69" s="458"/>
      <c r="T69" s="45"/>
    </row>
    <row r="70" spans="1:20" ht="12.95" customHeight="1" x14ac:dyDescent="0.2">
      <c r="A70" s="4">
        <v>386</v>
      </c>
      <c r="B70" s="899" t="s">
        <v>173</v>
      </c>
      <c r="C70" s="884"/>
      <c r="D70" s="398">
        <f>POS.DIO!D326+POS.DIO!D338</f>
        <v>104751.75</v>
      </c>
      <c r="E70" s="398">
        <f>POS.DIO!E326+POS.DIO!E338</f>
        <v>291000</v>
      </c>
      <c r="F70" s="539">
        <f>POS.DIO!F326+POS.DIO!F338</f>
        <v>169000</v>
      </c>
      <c r="G70" s="539">
        <f>POS.DIO!G326+POS.DIO!G338</f>
        <v>0</v>
      </c>
      <c r="H70" s="539">
        <f>POS.DIO!H326+POS.DIO!H338</f>
        <v>0</v>
      </c>
      <c r="I70" s="38">
        <f t="shared" ref="I70" si="11">E70/D70*100</f>
        <v>277.79965489836684</v>
      </c>
      <c r="J70" s="38">
        <f>F70/E70*100</f>
        <v>58.075601374570454</v>
      </c>
      <c r="K70" s="38">
        <f>G70/F70*100</f>
        <v>0</v>
      </c>
      <c r="L70" s="38">
        <v>0</v>
      </c>
    </row>
    <row r="71" spans="1:20" s="35" customFormat="1" ht="15" customHeight="1" x14ac:dyDescent="0.2">
      <c r="A71" s="902" t="s">
        <v>384</v>
      </c>
      <c r="B71" s="903"/>
      <c r="C71" s="903"/>
      <c r="D71" s="903"/>
      <c r="E71" s="903"/>
      <c r="F71" s="903"/>
      <c r="G71" s="903"/>
      <c r="H71" s="903"/>
      <c r="I71" s="903"/>
      <c r="J71" s="903"/>
      <c r="K71" s="903"/>
      <c r="L71" s="904"/>
      <c r="M71" s="247"/>
      <c r="N71"/>
      <c r="O71"/>
      <c r="P71"/>
    </row>
    <row r="72" spans="1:20" s="35" customFormat="1" ht="12.95" customHeight="1" x14ac:dyDescent="0.2">
      <c r="A72" s="10">
        <v>4</v>
      </c>
      <c r="B72" s="905" t="s">
        <v>64</v>
      </c>
      <c r="C72" s="906"/>
      <c r="D72" s="396">
        <f>SUM(D73,D75,D79)</f>
        <v>322112.51999999996</v>
      </c>
      <c r="E72" s="396">
        <f>SUM(E73,E75,E79)</f>
        <v>887850</v>
      </c>
      <c r="F72" s="543">
        <f>SUM(F73,F75,F79)</f>
        <v>653065</v>
      </c>
      <c r="G72" s="543">
        <f>SUM(G73,G75,G79)</f>
        <v>460315</v>
      </c>
      <c r="H72" s="543">
        <f>SUM(H73,H75,H79)</f>
        <v>388065</v>
      </c>
      <c r="I72" s="11">
        <f t="shared" ref="I72:L79" si="12">E72/D72*100</f>
        <v>275.63349602182495</v>
      </c>
      <c r="J72" s="11">
        <f t="shared" si="12"/>
        <v>73.555780818832005</v>
      </c>
      <c r="K72" s="11">
        <f t="shared" si="12"/>
        <v>70.485326881703969</v>
      </c>
      <c r="L72" s="11">
        <f t="shared" si="12"/>
        <v>84.304226453624153</v>
      </c>
      <c r="M72" s="247"/>
      <c r="N72"/>
      <c r="O72"/>
      <c r="P72"/>
    </row>
    <row r="73" spans="1:20" ht="12" customHeight="1" x14ac:dyDescent="0.2">
      <c r="A73" s="37">
        <v>41</v>
      </c>
      <c r="B73" s="915" t="s">
        <v>172</v>
      </c>
      <c r="C73" s="916"/>
      <c r="D73" s="403">
        <f>D74</f>
        <v>0</v>
      </c>
      <c r="E73" s="403">
        <f>E74</f>
        <v>0</v>
      </c>
      <c r="F73" s="555">
        <f>F74</f>
        <v>0</v>
      </c>
      <c r="G73" s="555">
        <v>0</v>
      </c>
      <c r="H73" s="555">
        <v>0</v>
      </c>
      <c r="I73" s="38">
        <v>0</v>
      </c>
      <c r="J73" s="38">
        <v>0</v>
      </c>
      <c r="K73" s="38">
        <v>0</v>
      </c>
      <c r="L73" s="38">
        <v>0</v>
      </c>
      <c r="N73" s="35"/>
      <c r="O73" s="35"/>
      <c r="P73" s="35"/>
    </row>
    <row r="74" spans="1:20" ht="12" customHeight="1" x14ac:dyDescent="0.2">
      <c r="A74" s="39">
        <v>411</v>
      </c>
      <c r="B74" s="913" t="s">
        <v>171</v>
      </c>
      <c r="C74" s="914"/>
      <c r="D74" s="404">
        <v>0</v>
      </c>
      <c r="E74" s="404">
        <v>0</v>
      </c>
      <c r="F74" s="556">
        <v>0</v>
      </c>
      <c r="G74" s="556">
        <v>0</v>
      </c>
      <c r="H74" s="556">
        <v>0</v>
      </c>
      <c r="I74" s="38">
        <v>0</v>
      </c>
      <c r="J74" s="38">
        <v>0</v>
      </c>
      <c r="K74" s="38">
        <v>0</v>
      </c>
      <c r="L74" s="38">
        <v>0</v>
      </c>
      <c r="N74" s="35"/>
      <c r="O74" s="35"/>
      <c r="P74" s="35"/>
    </row>
    <row r="75" spans="1:20" ht="12" customHeight="1" x14ac:dyDescent="0.2">
      <c r="A75" s="12">
        <v>42</v>
      </c>
      <c r="B75" s="877" t="s">
        <v>65</v>
      </c>
      <c r="C75" s="878"/>
      <c r="D75" s="397">
        <f>SUM(D78,D77,D76)</f>
        <v>271140.90999999997</v>
      </c>
      <c r="E75" s="397">
        <f>SUM(E78,E77,E76)</f>
        <v>852850</v>
      </c>
      <c r="F75" s="538">
        <f>SUM(F78,F77,F76)</f>
        <v>626065</v>
      </c>
      <c r="G75" s="538">
        <f>SUM(G78,G77,G76)</f>
        <v>449315</v>
      </c>
      <c r="H75" s="538">
        <f>SUM(H78,H77,H76)</f>
        <v>377065</v>
      </c>
      <c r="I75" s="38">
        <f t="shared" si="12"/>
        <v>314.54124720611139</v>
      </c>
      <c r="J75" s="38">
        <f t="shared" si="12"/>
        <v>73.408571261065831</v>
      </c>
      <c r="K75" s="38">
        <f t="shared" si="12"/>
        <v>71.768107145424196</v>
      </c>
      <c r="L75" s="38">
        <f t="shared" si="12"/>
        <v>83.919967060970592</v>
      </c>
    </row>
    <row r="76" spans="1:20" ht="12" customHeight="1" x14ac:dyDescent="0.2">
      <c r="A76" s="4">
        <v>421</v>
      </c>
      <c r="B76" s="883" t="s">
        <v>66</v>
      </c>
      <c r="C76" s="884"/>
      <c r="D76" s="398">
        <f>POS.DIO!D152+POS.DIO!D188+POS.DIO!D279+POS.DIO!D294+POS.DIO!D313+POS.DIO!D341+POS.DIO!D517+POS.DIO!D538+POS.DIO!D609</f>
        <v>150575.9</v>
      </c>
      <c r="E76" s="398">
        <f>POS.DIO!E152+POS.DIO!E188+POS.DIO!E279+POS.DIO!E294+POS.DIO!E313+POS.DIO!E341+POS.DIO!E517+POS.DIO!E538+POS.DIO!E609</f>
        <v>807000</v>
      </c>
      <c r="F76" s="539">
        <f>POS.DIO!F152+POS.DIO!F188+POS.DIO!F279+POS.DIO!F294+POS.DIO!F313+POS.DIO!F341+POS.DIO!F517+POS.DIO!F538+POS.DIO!F609</f>
        <v>534750</v>
      </c>
      <c r="G76" s="539">
        <f>POS.DIO!G152+POS.DIO!G188+POS.DIO!G279+POS.DIO!G294+POS.DIO!G313+POS.DIO!G341+POS.DIO!G517+POS.DIO!G538+POS.DIO!G609</f>
        <v>430000</v>
      </c>
      <c r="H76" s="539">
        <f>POS.DIO!H152+POS.DIO!H188+POS.DIO!H279+POS.DIO!H294+POS.DIO!H313+POS.DIO!H341+POS.DIO!H517+POS.DIO!H538+POS.DIO!H609</f>
        <v>362000</v>
      </c>
      <c r="I76" s="38">
        <f t="shared" si="12"/>
        <v>535.94233871422978</v>
      </c>
      <c r="J76" s="38">
        <f t="shared" si="12"/>
        <v>66.263940520446099</v>
      </c>
      <c r="K76" s="38">
        <f t="shared" si="12"/>
        <v>80.411407199625998</v>
      </c>
      <c r="L76" s="38">
        <f t="shared" si="12"/>
        <v>84.186046511627907</v>
      </c>
    </row>
    <row r="77" spans="1:20" ht="12" customHeight="1" x14ac:dyDescent="0.2">
      <c r="A77" s="4">
        <v>422</v>
      </c>
      <c r="B77" s="883" t="s">
        <v>67</v>
      </c>
      <c r="C77" s="884"/>
      <c r="D77" s="398">
        <f>POS.DIO!D118+POS.DIO!D126+POS.DIO!D281+POS.DIO!D295+POS.DIO!D350+POS.DIO!D425+POS.DIO!D610</f>
        <v>114865</v>
      </c>
      <c r="E77" s="398">
        <f>POS.DIO!E118+POS.DIO!E126+POS.DIO!E281+POS.DIO!E295+POS.DIO!E350+POS.DIO!E425+POS.DIO!E610</f>
        <v>38000</v>
      </c>
      <c r="F77" s="539">
        <f>POS.DIO!F66+POS.DIO!F118+POS.DIO!F126+POS.DIO!F162+POS.DIO!F170+POS.DIO!F281+POS.DIO!F295+POS.DIO!F350+POS.DIO!F425+POS.DIO!F610</f>
        <v>67500</v>
      </c>
      <c r="G77" s="539">
        <f>POS.DIO!G66+POS.DIO!G118+POS.DIO!G126+POS.DIO!G162+POS.DIO!G170+POS.DIO!G281+POS.DIO!G295+POS.DIO!G350+POS.DIO!G425+POS.DIO!G610</f>
        <v>13500</v>
      </c>
      <c r="H77" s="539">
        <f>POS.DIO!H66+POS.DIO!H118+POS.DIO!H126+POS.DIO!H162+POS.DIO!H170+POS.DIO!H281+POS.DIO!H295+POS.DIO!H350+POS.DIO!H425+POS.DIO!H610</f>
        <v>12500</v>
      </c>
      <c r="I77" s="38">
        <f t="shared" si="12"/>
        <v>33.082314020807033</v>
      </c>
      <c r="J77" s="38">
        <f t="shared" si="12"/>
        <v>177.63157894736844</v>
      </c>
      <c r="K77" s="38">
        <f t="shared" si="12"/>
        <v>20</v>
      </c>
      <c r="L77" s="38">
        <f t="shared" si="12"/>
        <v>92.592592592592595</v>
      </c>
    </row>
    <row r="78" spans="1:20" ht="12" customHeight="1" x14ac:dyDescent="0.2">
      <c r="A78" s="4">
        <v>426</v>
      </c>
      <c r="B78" s="883" t="s">
        <v>68</v>
      </c>
      <c r="C78" s="884"/>
      <c r="D78" s="398">
        <f>POS.DIO!D140+POS.DIO!D280+POS.DIO!D544+POS.DIO!D619</f>
        <v>5700.01</v>
      </c>
      <c r="E78" s="398">
        <f>POS.DIO!E140+POS.DIO!E280+POS.DIO!E544+POS.DIO!E619</f>
        <v>7850</v>
      </c>
      <c r="F78" s="539">
        <f>POS.DIO!F140+POS.DIO!F280+POS.DIO!F544+POS.DIO!F619</f>
        <v>23815</v>
      </c>
      <c r="G78" s="539">
        <f>POS.DIO!G140+POS.DIO!G280+POS.DIO!G544+POS.DIO!G619</f>
        <v>5815</v>
      </c>
      <c r="H78" s="539">
        <f>POS.DIO!H140+POS.DIO!H280+POS.DIO!H544+POS.DIO!H619</f>
        <v>2565</v>
      </c>
      <c r="I78" s="38">
        <f t="shared" si="12"/>
        <v>137.71905663323395</v>
      </c>
      <c r="J78" s="38">
        <f t="shared" si="12"/>
        <v>303.37579617834393</v>
      </c>
      <c r="K78" s="38">
        <f t="shared" si="12"/>
        <v>24.417384001679611</v>
      </c>
      <c r="L78" s="38">
        <f t="shared" si="12"/>
        <v>44.110060189165949</v>
      </c>
    </row>
    <row r="79" spans="1:20" ht="12" customHeight="1" x14ac:dyDescent="0.2">
      <c r="A79" s="12">
        <v>45</v>
      </c>
      <c r="B79" s="877" t="s">
        <v>69</v>
      </c>
      <c r="C79" s="878"/>
      <c r="D79" s="397">
        <f>D80</f>
        <v>50971.61</v>
      </c>
      <c r="E79" s="397">
        <f>SUM(E80,E81)</f>
        <v>35000</v>
      </c>
      <c r="F79" s="538">
        <f>F80</f>
        <v>27000</v>
      </c>
      <c r="G79" s="538">
        <f>G80</f>
        <v>11000</v>
      </c>
      <c r="H79" s="538">
        <f>H80</f>
        <v>11000</v>
      </c>
      <c r="I79" s="38">
        <f t="shared" si="12"/>
        <v>68.665674872737981</v>
      </c>
      <c r="J79" s="38">
        <v>0</v>
      </c>
      <c r="K79" s="38">
        <v>0</v>
      </c>
      <c r="L79" s="38">
        <f t="shared" si="12"/>
        <v>100</v>
      </c>
    </row>
    <row r="80" spans="1:20" x14ac:dyDescent="0.2">
      <c r="A80" s="4">
        <v>451</v>
      </c>
      <c r="B80" s="883" t="s">
        <v>70</v>
      </c>
      <c r="C80" s="884"/>
      <c r="D80" s="398">
        <f>POS.DIO!D138+POS.DIO!D297+POS.DIO!D427</f>
        <v>50971.61</v>
      </c>
      <c r="E80" s="398">
        <f>POS.DIO!E138+POS.DIO!E427</f>
        <v>35000</v>
      </c>
      <c r="F80" s="539">
        <f>POS.DIO!F138+POS.DIO!F154+POS.DIO!F283+POS.DIO!F297+POS.DIO!F427</f>
        <v>27000</v>
      </c>
      <c r="G80" s="539">
        <f>POS.DIO!G138+POS.DIO!G154+POS.DIO!G297+POS.DIO!G427</f>
        <v>11000</v>
      </c>
      <c r="H80" s="539">
        <f>POS.DIO!H138+POS.DIO!H154+POS.DIO!H297+POS.DIO!H427</f>
        <v>11000</v>
      </c>
      <c r="I80" s="38">
        <v>0</v>
      </c>
      <c r="J80" s="38">
        <v>0</v>
      </c>
      <c r="K80" s="38">
        <v>0</v>
      </c>
      <c r="L80" s="38">
        <f>H80/G80*100</f>
        <v>100</v>
      </c>
    </row>
    <row r="81" spans="1:20" x14ac:dyDescent="0.2">
      <c r="A81" s="4">
        <v>452</v>
      </c>
      <c r="B81" s="883" t="s">
        <v>246</v>
      </c>
      <c r="C81" s="884"/>
      <c r="D81" s="398">
        <f>POS.DIO!D68</f>
        <v>0</v>
      </c>
      <c r="E81" s="398">
        <f>POS.DIO!E68</f>
        <v>0</v>
      </c>
      <c r="F81" s="539">
        <f>POS.DIO!F68</f>
        <v>0</v>
      </c>
      <c r="G81" s="539">
        <f>POS.DIO!G68</f>
        <v>0</v>
      </c>
      <c r="H81" s="539">
        <f>POS.DIO!H68</f>
        <v>0</v>
      </c>
      <c r="I81" s="38">
        <v>0</v>
      </c>
      <c r="J81" s="38">
        <v>0</v>
      </c>
      <c r="K81" s="38">
        <v>0</v>
      </c>
      <c r="L81" s="38">
        <v>0</v>
      </c>
      <c r="R81" s="245"/>
    </row>
    <row r="82" spans="1:20" x14ac:dyDescent="0.2">
      <c r="R82" s="245"/>
      <c r="S82" s="45"/>
    </row>
    <row r="83" spans="1:20" x14ac:dyDescent="0.2">
      <c r="R83" s="245"/>
    </row>
    <row r="84" spans="1:20" x14ac:dyDescent="0.2">
      <c r="R84" s="245"/>
      <c r="S84" s="457"/>
      <c r="T84" s="45"/>
    </row>
    <row r="85" spans="1:20" x14ac:dyDescent="0.2">
      <c r="R85" s="245"/>
      <c r="S85" s="458"/>
      <c r="T85" s="45"/>
    </row>
    <row r="86" spans="1:20" x14ac:dyDescent="0.2">
      <c r="R86" s="245"/>
      <c r="S86" s="458"/>
      <c r="T86" s="45"/>
    </row>
  </sheetData>
  <mergeCells count="91">
    <mergeCell ref="A3:B3"/>
    <mergeCell ref="O34:Q34"/>
    <mergeCell ref="O35:Q35"/>
    <mergeCell ref="Q13:R13"/>
    <mergeCell ref="B16:C16"/>
    <mergeCell ref="B17:C17"/>
    <mergeCell ref="B18:C18"/>
    <mergeCell ref="B19:C19"/>
    <mergeCell ref="B20:C20"/>
    <mergeCell ref="O37:Q37"/>
    <mergeCell ref="O23:Q23"/>
    <mergeCell ref="O24:Q24"/>
    <mergeCell ref="B22:C22"/>
    <mergeCell ref="O25:Q25"/>
    <mergeCell ref="O33:Q33"/>
    <mergeCell ref="B31:C31"/>
    <mergeCell ref="B32:C32"/>
    <mergeCell ref="B81:C81"/>
    <mergeCell ref="B13:C13"/>
    <mergeCell ref="B14:C14"/>
    <mergeCell ref="B15:C15"/>
    <mergeCell ref="B21:C21"/>
    <mergeCell ref="B64:C64"/>
    <mergeCell ref="B51:C51"/>
    <mergeCell ref="B52:C52"/>
    <mergeCell ref="B49:C49"/>
    <mergeCell ref="B50:C50"/>
    <mergeCell ref="B47:C47"/>
    <mergeCell ref="B35:C35"/>
    <mergeCell ref="A39:L39"/>
    <mergeCell ref="B40:C40"/>
    <mergeCell ref="B41:C41"/>
    <mergeCell ref="B65:C65"/>
    <mergeCell ref="B66:C66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A2:H2"/>
    <mergeCell ref="A4:C4"/>
    <mergeCell ref="B5:L5"/>
    <mergeCell ref="A7:L7"/>
    <mergeCell ref="B48:C48"/>
    <mergeCell ref="B23:C23"/>
    <mergeCell ref="B6:C6"/>
    <mergeCell ref="B8:C8"/>
    <mergeCell ref="B9:C9"/>
    <mergeCell ref="B10:C10"/>
    <mergeCell ref="B11:C11"/>
    <mergeCell ref="B24:C24"/>
    <mergeCell ref="B25:C25"/>
    <mergeCell ref="B33:C33"/>
    <mergeCell ref="B34:C34"/>
    <mergeCell ref="B12:C12"/>
    <mergeCell ref="B80:C80"/>
    <mergeCell ref="B67:C67"/>
    <mergeCell ref="B68:C68"/>
    <mergeCell ref="B70:C70"/>
    <mergeCell ref="A71:L71"/>
    <mergeCell ref="B72:C72"/>
    <mergeCell ref="B75:C75"/>
    <mergeCell ref="B76:C76"/>
    <mergeCell ref="B77:C77"/>
    <mergeCell ref="B78:C78"/>
    <mergeCell ref="B79:C79"/>
    <mergeCell ref="B74:C74"/>
    <mergeCell ref="B73:C73"/>
    <mergeCell ref="B69:C69"/>
    <mergeCell ref="V15:X15"/>
    <mergeCell ref="S15:U15"/>
    <mergeCell ref="B46:C46"/>
    <mergeCell ref="B43:C43"/>
    <mergeCell ref="B36:C36"/>
    <mergeCell ref="B42:C42"/>
    <mergeCell ref="A44:L44"/>
    <mergeCell ref="B45:C45"/>
    <mergeCell ref="B37:C37"/>
    <mergeCell ref="B38:C38"/>
    <mergeCell ref="B26:C26"/>
    <mergeCell ref="B27:C27"/>
    <mergeCell ref="B28:C28"/>
    <mergeCell ref="B29:C29"/>
    <mergeCell ref="B30:C30"/>
    <mergeCell ref="O36:Q3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88"/>
  <sheetViews>
    <sheetView tabSelected="1" topLeftCell="A618" zoomScale="110" zoomScaleNormal="110" workbookViewId="0">
      <selection sqref="A1:L633"/>
    </sheetView>
  </sheetViews>
  <sheetFormatPr defaultRowHeight="15" x14ac:dyDescent="0.2"/>
  <cols>
    <col min="1" max="1" width="5" customWidth="1"/>
    <col min="2" max="2" width="5.5" customWidth="1"/>
    <col min="3" max="3" width="71.6640625" customWidth="1"/>
    <col min="4" max="4" width="25.1640625" customWidth="1"/>
    <col min="5" max="5" width="15" style="291" customWidth="1"/>
    <col min="6" max="6" width="17" style="466" customWidth="1"/>
    <col min="7" max="7" width="15.83203125" style="531" customWidth="1"/>
    <col min="8" max="8" width="15.33203125" style="531" customWidth="1"/>
    <col min="9" max="10" width="6" customWidth="1"/>
    <col min="11" max="11" width="5.5" customWidth="1"/>
    <col min="12" max="12" width="6.1640625" customWidth="1"/>
    <col min="14" max="14" width="14" customWidth="1"/>
    <col min="15" max="15" width="9.6640625" customWidth="1"/>
    <col min="16" max="16" width="21.83203125" customWidth="1"/>
    <col min="17" max="17" width="13.5" customWidth="1"/>
    <col min="18" max="18" width="4.83203125" customWidth="1"/>
  </cols>
  <sheetData>
    <row r="1" spans="1:13" ht="18" customHeight="1" x14ac:dyDescent="0.2">
      <c r="B1" s="812" t="s">
        <v>244</v>
      </c>
      <c r="C1" s="812"/>
      <c r="D1" s="45"/>
    </row>
    <row r="2" spans="1:13" ht="15.75" customHeight="1" x14ac:dyDescent="0.2">
      <c r="B2" s="813" t="s">
        <v>313</v>
      </c>
      <c r="C2" s="813"/>
      <c r="D2" s="813"/>
      <c r="E2" s="813"/>
      <c r="F2" s="813"/>
      <c r="G2" s="813"/>
    </row>
    <row r="3" spans="1:13" ht="15.75" customHeight="1" x14ac:dyDescent="0.2">
      <c r="B3" s="770" t="s">
        <v>71</v>
      </c>
      <c r="C3" s="770"/>
      <c r="E3" s="293"/>
    </row>
    <row r="4" spans="1:13" ht="14.25" customHeight="1" x14ac:dyDescent="0.2">
      <c r="B4" s="814" t="s">
        <v>423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</row>
    <row r="5" spans="1:13" ht="29.25" customHeight="1" x14ac:dyDescent="0.2">
      <c r="A5" s="118"/>
      <c r="B5" s="283" t="s">
        <v>299</v>
      </c>
      <c r="C5" s="161" t="s">
        <v>72</v>
      </c>
      <c r="D5" s="178" t="s">
        <v>314</v>
      </c>
      <c r="E5" s="305" t="s">
        <v>318</v>
      </c>
      <c r="F5" s="467" t="s">
        <v>321</v>
      </c>
      <c r="G5" s="620" t="s">
        <v>420</v>
      </c>
      <c r="H5" s="621" t="s">
        <v>421</v>
      </c>
      <c r="I5" s="137" t="s">
        <v>73</v>
      </c>
      <c r="J5" s="137" t="s">
        <v>74</v>
      </c>
      <c r="K5" s="137" t="s">
        <v>75</v>
      </c>
      <c r="L5" s="137" t="s">
        <v>76</v>
      </c>
    </row>
    <row r="6" spans="1:13" ht="11.25" customHeight="1" x14ac:dyDescent="0.2">
      <c r="A6" s="824"/>
      <c r="B6" s="825"/>
      <c r="C6" s="826"/>
      <c r="D6" s="160" t="s">
        <v>183</v>
      </c>
      <c r="E6" s="306" t="s">
        <v>184</v>
      </c>
      <c r="F6" s="468" t="s">
        <v>185</v>
      </c>
      <c r="G6" s="622" t="s">
        <v>186</v>
      </c>
      <c r="H6" s="623" t="s">
        <v>187</v>
      </c>
      <c r="I6" s="162"/>
      <c r="J6" s="162"/>
      <c r="K6" s="162"/>
      <c r="L6" s="162"/>
    </row>
    <row r="7" spans="1:13" ht="23.25" customHeight="1" x14ac:dyDescent="0.2">
      <c r="A7" s="827" t="s">
        <v>270</v>
      </c>
      <c r="B7" s="828"/>
      <c r="C7" s="829"/>
      <c r="D7" s="268">
        <f>SUM(D8,D37)</f>
        <v>845540.4</v>
      </c>
      <c r="E7" s="392">
        <f>SUM(E8,E37)</f>
        <v>2151000</v>
      </c>
      <c r="F7" s="469">
        <f>SUM(F8,F37)</f>
        <v>1822490</v>
      </c>
      <c r="G7" s="469">
        <f>SUM(G8,G37)</f>
        <v>1085150</v>
      </c>
      <c r="H7" s="469">
        <f>SUM(H8,H37)</f>
        <v>1000150</v>
      </c>
      <c r="I7" s="269">
        <f t="shared" ref="I7:L8" si="0">E7/D7*100</f>
        <v>254.39352158690465</v>
      </c>
      <c r="J7" s="269">
        <f t="shared" si="0"/>
        <v>84.727568572756866</v>
      </c>
      <c r="K7" s="269">
        <f t="shared" si="0"/>
        <v>59.542164840410649</v>
      </c>
      <c r="L7" s="269">
        <f t="shared" si="0"/>
        <v>92.16698152329171</v>
      </c>
    </row>
    <row r="8" spans="1:13" ht="23.25" customHeight="1" x14ac:dyDescent="0.2">
      <c r="A8" s="830" t="s">
        <v>269</v>
      </c>
      <c r="B8" s="831"/>
      <c r="C8" s="832"/>
      <c r="D8" s="281">
        <f>D9</f>
        <v>6941.27</v>
      </c>
      <c r="E8" s="307">
        <f>E9</f>
        <v>23257.200000000001</v>
      </c>
      <c r="F8" s="470">
        <f>F9</f>
        <v>11757.130000000001</v>
      </c>
      <c r="G8" s="624">
        <f>G9</f>
        <v>11800</v>
      </c>
      <c r="H8" s="624">
        <f>H9</f>
        <v>11800</v>
      </c>
      <c r="I8" s="113">
        <f t="shared" si="0"/>
        <v>335.05684118324166</v>
      </c>
      <c r="J8" s="113">
        <f t="shared" si="0"/>
        <v>50.552646062294691</v>
      </c>
      <c r="K8" s="113">
        <f t="shared" si="0"/>
        <v>100.36462980336186</v>
      </c>
      <c r="L8" s="113">
        <f t="shared" si="0"/>
        <v>100</v>
      </c>
    </row>
    <row r="9" spans="1:13" s="83" customFormat="1" ht="17.25" customHeight="1" x14ac:dyDescent="0.2">
      <c r="A9" s="833" t="s">
        <v>268</v>
      </c>
      <c r="B9" s="834"/>
      <c r="C9" s="835"/>
      <c r="D9" s="200">
        <f>SUM(D10,D29)</f>
        <v>6941.27</v>
      </c>
      <c r="E9" s="308">
        <f>SUM(E10,E29)</f>
        <v>23257.200000000001</v>
      </c>
      <c r="F9" s="471">
        <f>SUM(F10,F29)</f>
        <v>11757.130000000001</v>
      </c>
      <c r="G9" s="625">
        <f>SUM(G10,G29)</f>
        <v>11800</v>
      </c>
      <c r="H9" s="625">
        <f>SUM(H10,H29)</f>
        <v>11800</v>
      </c>
      <c r="I9" s="79">
        <f>E9/D9*100</f>
        <v>335.05684118324166</v>
      </c>
      <c r="J9" s="79">
        <f t="shared" ref="J9:J35" si="1">F9/E9*100</f>
        <v>50.552646062294691</v>
      </c>
      <c r="K9" s="79">
        <f t="shared" ref="K9:K35" si="2">G9/F9*100</f>
        <v>100.36462980336186</v>
      </c>
      <c r="L9" s="79">
        <f t="shared" ref="L9:L35" si="3">H9/G9*100</f>
        <v>100</v>
      </c>
    </row>
    <row r="10" spans="1:13" ht="19.5" customHeight="1" x14ac:dyDescent="0.2">
      <c r="A10" s="836" t="s">
        <v>273</v>
      </c>
      <c r="B10" s="837"/>
      <c r="C10" s="838"/>
      <c r="D10" s="144">
        <f>SUM(D11,D21)</f>
        <v>5782.27</v>
      </c>
      <c r="E10" s="309">
        <f>SUM(E11,E21)</f>
        <v>21500</v>
      </c>
      <c r="F10" s="472">
        <f>SUM(F11,F21)</f>
        <v>10000</v>
      </c>
      <c r="G10" s="573">
        <f>SUM(G11,G21)</f>
        <v>10000</v>
      </c>
      <c r="H10" s="573">
        <f>SUM(H11,H21)</f>
        <v>10000</v>
      </c>
      <c r="I10" s="90">
        <f>E10/D10*100</f>
        <v>371.82628967516217</v>
      </c>
      <c r="J10" s="90">
        <f t="shared" si="1"/>
        <v>46.511627906976742</v>
      </c>
      <c r="K10" s="90">
        <f t="shared" si="2"/>
        <v>100</v>
      </c>
      <c r="L10" s="90">
        <f t="shared" si="3"/>
        <v>100</v>
      </c>
    </row>
    <row r="11" spans="1:13" ht="13.5" customHeight="1" x14ac:dyDescent="0.2">
      <c r="A11" s="722" t="s">
        <v>77</v>
      </c>
      <c r="B11" s="723"/>
      <c r="C11" s="724"/>
      <c r="D11" s="147">
        <f>D12</f>
        <v>5582.27</v>
      </c>
      <c r="E11" s="310">
        <f>E12</f>
        <v>21000</v>
      </c>
      <c r="F11" s="473">
        <f>F12</f>
        <v>9500</v>
      </c>
      <c r="G11" s="512">
        <f>G12</f>
        <v>9500</v>
      </c>
      <c r="H11" s="512">
        <f>H12</f>
        <v>9500</v>
      </c>
      <c r="I11" s="16">
        <f>E11/D11*100</f>
        <v>376.19104772789564</v>
      </c>
      <c r="J11" s="16">
        <v>0</v>
      </c>
      <c r="K11" s="16">
        <f t="shared" si="2"/>
        <v>100</v>
      </c>
      <c r="L11" s="16">
        <f t="shared" si="3"/>
        <v>100</v>
      </c>
      <c r="M11" s="35"/>
    </row>
    <row r="12" spans="1:13" ht="13.5" customHeight="1" x14ac:dyDescent="0.2">
      <c r="A12" s="725" t="s">
        <v>78</v>
      </c>
      <c r="B12" s="726"/>
      <c r="C12" s="727"/>
      <c r="D12" s="142">
        <f>SUM(D13,D14)</f>
        <v>5582.27</v>
      </c>
      <c r="E12" s="311">
        <f>E18</f>
        <v>21000</v>
      </c>
      <c r="F12" s="474">
        <f>F18</f>
        <v>9500</v>
      </c>
      <c r="G12" s="487">
        <f>G18</f>
        <v>9500</v>
      </c>
      <c r="H12" s="487">
        <f>H18</f>
        <v>9500</v>
      </c>
      <c r="I12" s="18">
        <v>0</v>
      </c>
      <c r="J12" s="18">
        <v>0</v>
      </c>
      <c r="K12" s="18">
        <f t="shared" si="2"/>
        <v>100</v>
      </c>
      <c r="L12" s="18">
        <f t="shared" si="3"/>
        <v>100</v>
      </c>
    </row>
    <row r="13" spans="1:13" ht="14.25" customHeight="1" x14ac:dyDescent="0.2">
      <c r="A13" s="728" t="s">
        <v>331</v>
      </c>
      <c r="B13" s="712"/>
      <c r="C13" s="713"/>
      <c r="D13" s="139">
        <v>5582.27</v>
      </c>
      <c r="E13" s="312">
        <v>0</v>
      </c>
      <c r="F13" s="475">
        <v>0</v>
      </c>
      <c r="G13" s="545">
        <v>3350</v>
      </c>
      <c r="H13" s="545">
        <v>0</v>
      </c>
      <c r="I13" s="20">
        <v>0</v>
      </c>
      <c r="J13" s="20">
        <v>0</v>
      </c>
      <c r="K13" s="20">
        <v>0</v>
      </c>
      <c r="L13" s="20">
        <v>0</v>
      </c>
    </row>
    <row r="14" spans="1:13" ht="14.25" customHeight="1" x14ac:dyDescent="0.2">
      <c r="A14" s="806" t="s">
        <v>330</v>
      </c>
      <c r="B14" s="807"/>
      <c r="C14" s="808"/>
      <c r="D14" s="139">
        <v>0</v>
      </c>
      <c r="E14" s="312">
        <v>0</v>
      </c>
      <c r="F14" s="475">
        <v>0</v>
      </c>
      <c r="G14" s="545">
        <v>0</v>
      </c>
      <c r="H14" s="545">
        <v>0</v>
      </c>
      <c r="I14" s="20">
        <v>0</v>
      </c>
      <c r="J14" s="20">
        <v>0</v>
      </c>
      <c r="K14" s="20">
        <v>0</v>
      </c>
      <c r="L14" s="20">
        <v>0</v>
      </c>
    </row>
    <row r="15" spans="1:13" ht="14.25" customHeight="1" x14ac:dyDescent="0.2">
      <c r="A15" s="728" t="s">
        <v>334</v>
      </c>
      <c r="B15" s="729"/>
      <c r="C15" s="730"/>
      <c r="D15" s="139">
        <v>0</v>
      </c>
      <c r="E15" s="312">
        <v>21000</v>
      </c>
      <c r="F15" s="475">
        <v>6000</v>
      </c>
      <c r="G15" s="545">
        <v>6000</v>
      </c>
      <c r="H15" s="545">
        <v>9350</v>
      </c>
      <c r="I15" s="20">
        <v>0</v>
      </c>
      <c r="J15" s="20">
        <v>0</v>
      </c>
      <c r="K15" s="20">
        <v>0</v>
      </c>
      <c r="L15" s="20">
        <v>0</v>
      </c>
    </row>
    <row r="16" spans="1:13" ht="14.25" customHeight="1" x14ac:dyDescent="0.2">
      <c r="A16" s="734" t="s">
        <v>326</v>
      </c>
      <c r="B16" s="735"/>
      <c r="C16" s="736"/>
      <c r="D16" s="139">
        <v>0</v>
      </c>
      <c r="E16" s="312">
        <v>0</v>
      </c>
      <c r="F16" s="475">
        <v>3350</v>
      </c>
      <c r="G16" s="545">
        <v>0</v>
      </c>
      <c r="H16" s="545">
        <v>0</v>
      </c>
      <c r="I16" s="20">
        <v>0</v>
      </c>
      <c r="J16" s="20">
        <v>0</v>
      </c>
      <c r="K16" s="20">
        <v>0</v>
      </c>
      <c r="L16" s="20">
        <v>0</v>
      </c>
    </row>
    <row r="17" spans="1:13" ht="14.25" customHeight="1" x14ac:dyDescent="0.2">
      <c r="A17" s="731" t="s">
        <v>409</v>
      </c>
      <c r="B17" s="731"/>
      <c r="C17" s="731"/>
      <c r="D17" s="139">
        <v>0</v>
      </c>
      <c r="E17" s="312">
        <v>0</v>
      </c>
      <c r="F17" s="475">
        <v>150</v>
      </c>
      <c r="G17" s="545">
        <v>150</v>
      </c>
      <c r="H17" s="545">
        <v>150</v>
      </c>
      <c r="I17" s="20">
        <v>0</v>
      </c>
      <c r="J17" s="20">
        <v>0</v>
      </c>
      <c r="K17" s="20">
        <v>0</v>
      </c>
      <c r="L17" s="20">
        <v>0</v>
      </c>
    </row>
    <row r="18" spans="1:13" ht="13.5" customHeight="1" x14ac:dyDescent="0.2">
      <c r="B18" s="140">
        <v>3</v>
      </c>
      <c r="C18" s="141" t="s">
        <v>79</v>
      </c>
      <c r="D18" s="36">
        <f>D19</f>
        <v>5582.27</v>
      </c>
      <c r="E18" s="313">
        <f>E19</f>
        <v>21000</v>
      </c>
      <c r="F18" s="471">
        <f>F19</f>
        <v>9500</v>
      </c>
      <c r="G18" s="485">
        <f>G19</f>
        <v>9500</v>
      </c>
      <c r="H18" s="485">
        <f>H19</f>
        <v>9500</v>
      </c>
      <c r="I18" s="34">
        <f>E18/D18*100</f>
        <v>376.19104772789564</v>
      </c>
      <c r="J18" s="34">
        <f t="shared" si="1"/>
        <v>45.238095238095241</v>
      </c>
      <c r="K18" s="34">
        <f t="shared" si="2"/>
        <v>100</v>
      </c>
      <c r="L18" s="34">
        <f t="shared" si="3"/>
        <v>100</v>
      </c>
    </row>
    <row r="19" spans="1:13" ht="13.5" customHeight="1" x14ac:dyDescent="0.2">
      <c r="B19" s="22">
        <v>32</v>
      </c>
      <c r="C19" s="42" t="s">
        <v>80</v>
      </c>
      <c r="D19" s="88">
        <f>SUM(D20:D20)</f>
        <v>5582.27</v>
      </c>
      <c r="E19" s="314">
        <f>SUM(E20:E20)</f>
        <v>21000</v>
      </c>
      <c r="F19" s="476">
        <f>SUM(F20:F20)</f>
        <v>9500</v>
      </c>
      <c r="G19" s="88">
        <f>SUM(G20:G20)</f>
        <v>9500</v>
      </c>
      <c r="H19" s="88">
        <f>SUM(H20:H20)</f>
        <v>9500</v>
      </c>
      <c r="I19" s="34">
        <f>E19/D19*100</f>
        <v>376.19104772789564</v>
      </c>
      <c r="J19" s="34">
        <f t="shared" si="1"/>
        <v>45.238095238095241</v>
      </c>
      <c r="K19" s="34">
        <f t="shared" si="2"/>
        <v>100</v>
      </c>
      <c r="L19" s="34">
        <f t="shared" si="3"/>
        <v>100</v>
      </c>
    </row>
    <row r="20" spans="1:13" ht="13.5" customHeight="1" x14ac:dyDescent="0.2">
      <c r="B20" s="26">
        <v>329</v>
      </c>
      <c r="C20" s="151" t="s">
        <v>81</v>
      </c>
      <c r="D20" s="27">
        <v>5582.27</v>
      </c>
      <c r="E20" s="315">
        <v>21000</v>
      </c>
      <c r="F20" s="465">
        <v>9500</v>
      </c>
      <c r="G20" s="546">
        <v>9500</v>
      </c>
      <c r="H20" s="546">
        <v>9500</v>
      </c>
      <c r="I20" s="34">
        <f>E20/D20*100</f>
        <v>376.19104772789564</v>
      </c>
      <c r="J20" s="34">
        <f t="shared" si="1"/>
        <v>45.238095238095241</v>
      </c>
      <c r="K20" s="34">
        <f t="shared" si="2"/>
        <v>100</v>
      </c>
      <c r="L20" s="34">
        <f t="shared" si="3"/>
        <v>100</v>
      </c>
    </row>
    <row r="21" spans="1:13" ht="13.5" customHeight="1" x14ac:dyDescent="0.2">
      <c r="A21" s="722" t="s">
        <v>82</v>
      </c>
      <c r="B21" s="723"/>
      <c r="C21" s="724"/>
      <c r="D21" s="147">
        <f>SUM(D24,D27)</f>
        <v>200</v>
      </c>
      <c r="E21" s="310">
        <f t="shared" ref="D21:H24" si="4">E22</f>
        <v>500</v>
      </c>
      <c r="F21" s="473">
        <f t="shared" si="4"/>
        <v>500</v>
      </c>
      <c r="G21" s="512">
        <f t="shared" si="4"/>
        <v>500</v>
      </c>
      <c r="H21" s="512">
        <f t="shared" si="4"/>
        <v>500</v>
      </c>
      <c r="I21" s="16">
        <v>0</v>
      </c>
      <c r="J21" s="16">
        <f t="shared" si="1"/>
        <v>100</v>
      </c>
      <c r="K21" s="16">
        <f t="shared" si="2"/>
        <v>100</v>
      </c>
      <c r="L21" s="16">
        <f t="shared" si="3"/>
        <v>100</v>
      </c>
      <c r="M21" s="35"/>
    </row>
    <row r="22" spans="1:13" ht="13.5" customHeight="1" x14ac:dyDescent="0.2">
      <c r="A22" s="725" t="s">
        <v>78</v>
      </c>
      <c r="B22" s="726"/>
      <c r="C22" s="727"/>
      <c r="D22" s="142">
        <f t="shared" si="4"/>
        <v>200</v>
      </c>
      <c r="E22" s="311">
        <f t="shared" si="4"/>
        <v>500</v>
      </c>
      <c r="F22" s="474">
        <f>F24</f>
        <v>500</v>
      </c>
      <c r="G22" s="487">
        <f t="shared" si="4"/>
        <v>500</v>
      </c>
      <c r="H22" s="487">
        <f t="shared" si="4"/>
        <v>500</v>
      </c>
      <c r="I22" s="18">
        <v>0</v>
      </c>
      <c r="J22" s="18">
        <v>0</v>
      </c>
      <c r="K22" s="18">
        <f t="shared" si="2"/>
        <v>100</v>
      </c>
      <c r="L22" s="18">
        <f t="shared" si="3"/>
        <v>100</v>
      </c>
    </row>
    <row r="23" spans="1:13" ht="13.5" customHeight="1" x14ac:dyDescent="0.2">
      <c r="A23" s="821" t="s">
        <v>327</v>
      </c>
      <c r="B23" s="822"/>
      <c r="C23" s="823"/>
      <c r="D23" s="139">
        <v>200</v>
      </c>
      <c r="E23" s="312">
        <f t="shared" si="4"/>
        <v>500</v>
      </c>
      <c r="F23" s="475">
        <f t="shared" si="4"/>
        <v>500</v>
      </c>
      <c r="G23" s="545">
        <f t="shared" si="4"/>
        <v>500</v>
      </c>
      <c r="H23" s="545">
        <f t="shared" si="4"/>
        <v>500</v>
      </c>
      <c r="I23" s="20">
        <v>0</v>
      </c>
      <c r="J23" s="20">
        <v>0</v>
      </c>
      <c r="K23" s="20">
        <f t="shared" si="2"/>
        <v>100</v>
      </c>
      <c r="L23" s="20">
        <f t="shared" si="3"/>
        <v>100</v>
      </c>
    </row>
    <row r="24" spans="1:13" ht="13.5" customHeight="1" x14ac:dyDescent="0.2">
      <c r="B24" s="145">
        <v>3</v>
      </c>
      <c r="C24" s="141" t="s">
        <v>79</v>
      </c>
      <c r="D24" s="36">
        <f t="shared" si="4"/>
        <v>200</v>
      </c>
      <c r="E24" s="313">
        <f>SUM(E25,E27)</f>
        <v>500</v>
      </c>
      <c r="F24" s="471">
        <f>SUM(F25,F27)</f>
        <v>500</v>
      </c>
      <c r="G24" s="485">
        <f t="shared" si="4"/>
        <v>500</v>
      </c>
      <c r="H24" s="485">
        <f t="shared" si="4"/>
        <v>500</v>
      </c>
      <c r="I24" s="34">
        <v>0</v>
      </c>
      <c r="J24" s="34">
        <f t="shared" si="1"/>
        <v>100</v>
      </c>
      <c r="K24" s="34">
        <f t="shared" si="2"/>
        <v>100</v>
      </c>
      <c r="L24" s="34">
        <f t="shared" si="3"/>
        <v>100</v>
      </c>
    </row>
    <row r="25" spans="1:13" ht="13.5" customHeight="1" x14ac:dyDescent="0.2">
      <c r="B25" s="96">
        <v>38</v>
      </c>
      <c r="C25" s="180" t="s">
        <v>83</v>
      </c>
      <c r="D25" s="88">
        <f>SUM(D26:D26)</f>
        <v>200</v>
      </c>
      <c r="E25" s="314">
        <f>SUM(E26:E26)</f>
        <v>500</v>
      </c>
      <c r="F25" s="476">
        <f>SUM(F26:F26)</f>
        <v>500</v>
      </c>
      <c r="G25" s="88">
        <f>SUM(G26:G26)</f>
        <v>500</v>
      </c>
      <c r="H25" s="88">
        <f>SUM(H26:H26)</f>
        <v>500</v>
      </c>
      <c r="I25" s="34">
        <v>0</v>
      </c>
      <c r="J25" s="34">
        <f t="shared" si="1"/>
        <v>100</v>
      </c>
      <c r="K25" s="34">
        <f t="shared" si="2"/>
        <v>100</v>
      </c>
      <c r="L25" s="34">
        <f t="shared" si="3"/>
        <v>100</v>
      </c>
    </row>
    <row r="26" spans="1:13" ht="13.5" customHeight="1" x14ac:dyDescent="0.2">
      <c r="B26" s="164">
        <v>381</v>
      </c>
      <c r="C26" s="181" t="s">
        <v>84</v>
      </c>
      <c r="D26" s="214">
        <v>200</v>
      </c>
      <c r="E26" s="315">
        <v>500</v>
      </c>
      <c r="F26" s="465">
        <v>500</v>
      </c>
      <c r="G26" s="546">
        <v>500</v>
      </c>
      <c r="H26" s="546">
        <v>500</v>
      </c>
      <c r="I26" s="34">
        <v>0</v>
      </c>
      <c r="J26" s="34">
        <f t="shared" si="1"/>
        <v>100</v>
      </c>
      <c r="K26" s="34">
        <f t="shared" si="2"/>
        <v>100</v>
      </c>
      <c r="L26" s="34">
        <f t="shared" si="3"/>
        <v>100</v>
      </c>
    </row>
    <row r="27" spans="1:13" ht="13.5" customHeight="1" x14ac:dyDescent="0.2">
      <c r="B27" s="24">
        <v>32</v>
      </c>
      <c r="C27" s="42" t="s">
        <v>80</v>
      </c>
      <c r="D27" s="216">
        <f>D28</f>
        <v>0</v>
      </c>
      <c r="E27" s="316">
        <f>E28</f>
        <v>0</v>
      </c>
      <c r="F27" s="477">
        <f>F28</f>
        <v>0</v>
      </c>
      <c r="G27" s="548">
        <v>0</v>
      </c>
      <c r="H27" s="548">
        <v>0</v>
      </c>
      <c r="I27" s="105">
        <v>0</v>
      </c>
      <c r="J27" s="105">
        <v>0</v>
      </c>
      <c r="K27" s="105">
        <v>0</v>
      </c>
      <c r="L27" s="105">
        <v>0</v>
      </c>
    </row>
    <row r="28" spans="1:13" ht="13.5" customHeight="1" x14ac:dyDescent="0.2">
      <c r="B28" s="176">
        <v>329</v>
      </c>
      <c r="C28" s="158" t="s">
        <v>81</v>
      </c>
      <c r="D28" s="195">
        <v>0</v>
      </c>
      <c r="E28" s="317">
        <v>0</v>
      </c>
      <c r="F28" s="465">
        <v>0</v>
      </c>
      <c r="G28" s="546">
        <v>0</v>
      </c>
      <c r="H28" s="546">
        <v>0</v>
      </c>
      <c r="I28" s="34">
        <v>0</v>
      </c>
      <c r="J28" s="34">
        <v>0</v>
      </c>
      <c r="K28" s="34">
        <v>0</v>
      </c>
      <c r="L28" s="34">
        <v>0</v>
      </c>
    </row>
    <row r="29" spans="1:13" ht="18.75" customHeight="1" x14ac:dyDescent="0.2">
      <c r="A29" s="719" t="s">
        <v>274</v>
      </c>
      <c r="B29" s="720"/>
      <c r="C29" s="721"/>
      <c r="D29" s="215">
        <f t="shared" ref="D29:H33" si="5">D30</f>
        <v>1159</v>
      </c>
      <c r="E29" s="309">
        <f t="shared" si="5"/>
        <v>1757.2</v>
      </c>
      <c r="F29" s="472">
        <f t="shared" si="5"/>
        <v>1757.13</v>
      </c>
      <c r="G29" s="573">
        <f t="shared" si="5"/>
        <v>1800</v>
      </c>
      <c r="H29" s="573">
        <f t="shared" si="5"/>
        <v>1800</v>
      </c>
      <c r="I29" s="90">
        <f>E29/D29*100</f>
        <v>151.61345987920623</v>
      </c>
      <c r="J29" s="90">
        <f t="shared" si="1"/>
        <v>99.996016389710903</v>
      </c>
      <c r="K29" s="90">
        <f t="shared" si="2"/>
        <v>102.43977394956548</v>
      </c>
      <c r="L29" s="90">
        <f t="shared" si="3"/>
        <v>100</v>
      </c>
    </row>
    <row r="30" spans="1:13" ht="13.5" customHeight="1" x14ac:dyDescent="0.2">
      <c r="A30" s="722" t="s">
        <v>85</v>
      </c>
      <c r="B30" s="723"/>
      <c r="C30" s="724"/>
      <c r="D30" s="147">
        <f t="shared" si="5"/>
        <v>1159</v>
      </c>
      <c r="E30" s="310">
        <f t="shared" si="5"/>
        <v>1757.2</v>
      </c>
      <c r="F30" s="473">
        <f t="shared" si="5"/>
        <v>1757.13</v>
      </c>
      <c r="G30" s="512">
        <f t="shared" si="5"/>
        <v>1800</v>
      </c>
      <c r="H30" s="512">
        <f t="shared" si="5"/>
        <v>1800</v>
      </c>
      <c r="I30" s="16">
        <f>E30/D30*100</f>
        <v>151.61345987920623</v>
      </c>
      <c r="J30" s="16">
        <f t="shared" si="1"/>
        <v>99.996016389710903</v>
      </c>
      <c r="K30" s="16">
        <f t="shared" si="2"/>
        <v>102.43977394956548</v>
      </c>
      <c r="L30" s="16">
        <f t="shared" si="3"/>
        <v>100</v>
      </c>
    </row>
    <row r="31" spans="1:13" ht="13.5" customHeight="1" x14ac:dyDescent="0.2">
      <c r="A31" s="725" t="s">
        <v>78</v>
      </c>
      <c r="B31" s="726"/>
      <c r="C31" s="727"/>
      <c r="D31" s="142">
        <f t="shared" si="5"/>
        <v>1159</v>
      </c>
      <c r="E31" s="311">
        <f t="shared" si="5"/>
        <v>1757.2</v>
      </c>
      <c r="F31" s="474">
        <f>F33</f>
        <v>1757.13</v>
      </c>
      <c r="G31" s="487">
        <f t="shared" si="5"/>
        <v>1800</v>
      </c>
      <c r="H31" s="487">
        <f t="shared" si="5"/>
        <v>1800</v>
      </c>
      <c r="I31" s="18">
        <v>0</v>
      </c>
      <c r="J31" s="18">
        <f t="shared" si="1"/>
        <v>99.996016389710903</v>
      </c>
      <c r="K31" s="18">
        <f t="shared" si="2"/>
        <v>102.43977394956548</v>
      </c>
      <c r="L31" s="18">
        <f t="shared" si="3"/>
        <v>100</v>
      </c>
    </row>
    <row r="32" spans="1:13" ht="13.5" customHeight="1" x14ac:dyDescent="0.2">
      <c r="A32" s="711" t="s">
        <v>329</v>
      </c>
      <c r="B32" s="712"/>
      <c r="C32" s="713"/>
      <c r="D32" s="139">
        <f t="shared" si="5"/>
        <v>1159</v>
      </c>
      <c r="E32" s="312">
        <f t="shared" si="5"/>
        <v>1757.2</v>
      </c>
      <c r="F32" s="475">
        <f t="shared" si="5"/>
        <v>1757.13</v>
      </c>
      <c r="G32" s="545">
        <f t="shared" si="5"/>
        <v>1800</v>
      </c>
      <c r="H32" s="545">
        <f t="shared" si="5"/>
        <v>1800</v>
      </c>
      <c r="I32" s="20">
        <v>0</v>
      </c>
      <c r="J32" s="20">
        <f t="shared" si="1"/>
        <v>99.996016389710903</v>
      </c>
      <c r="K32" s="20">
        <f t="shared" si="2"/>
        <v>102.43977394956548</v>
      </c>
      <c r="L32" s="20">
        <f t="shared" si="3"/>
        <v>100</v>
      </c>
    </row>
    <row r="33" spans="1:16" ht="13.5" customHeight="1" x14ac:dyDescent="0.2">
      <c r="B33" s="145">
        <v>3</v>
      </c>
      <c r="C33" s="159" t="s">
        <v>79</v>
      </c>
      <c r="D33" s="36">
        <f t="shared" si="5"/>
        <v>1159</v>
      </c>
      <c r="E33" s="313">
        <f>E34</f>
        <v>1757.2</v>
      </c>
      <c r="F33" s="471">
        <f t="shared" si="5"/>
        <v>1757.13</v>
      </c>
      <c r="G33" s="485">
        <f t="shared" si="5"/>
        <v>1800</v>
      </c>
      <c r="H33" s="485">
        <f t="shared" si="5"/>
        <v>1800</v>
      </c>
      <c r="I33" s="34">
        <f>E33/D33*100</f>
        <v>151.61345987920623</v>
      </c>
      <c r="J33" s="34">
        <f t="shared" si="1"/>
        <v>99.996016389710903</v>
      </c>
      <c r="K33" s="34">
        <f t="shared" si="2"/>
        <v>102.43977394956548</v>
      </c>
      <c r="L33" s="34">
        <f t="shared" si="3"/>
        <v>100</v>
      </c>
    </row>
    <row r="34" spans="1:16" ht="13.5" customHeight="1" x14ac:dyDescent="0.2">
      <c r="B34" s="96">
        <v>38</v>
      </c>
      <c r="C34" s="42" t="s">
        <v>83</v>
      </c>
      <c r="D34" s="88">
        <f>SUM(D35:D35)</f>
        <v>1159</v>
      </c>
      <c r="E34" s="314">
        <f>SUM(E35:E35)</f>
        <v>1757.2</v>
      </c>
      <c r="F34" s="476">
        <f>SUM(F35:F35)</f>
        <v>1757.13</v>
      </c>
      <c r="G34" s="88">
        <f>SUM(G35:G35)</f>
        <v>1800</v>
      </c>
      <c r="H34" s="88">
        <f>SUM(H35:H35)</f>
        <v>1800</v>
      </c>
      <c r="I34" s="34">
        <f>E34/D34*100</f>
        <v>151.61345987920623</v>
      </c>
      <c r="J34" s="34">
        <f t="shared" si="1"/>
        <v>99.996016389710903</v>
      </c>
      <c r="K34" s="34">
        <f t="shared" si="2"/>
        <v>102.43977394956548</v>
      </c>
      <c r="L34" s="34">
        <f t="shared" si="3"/>
        <v>100</v>
      </c>
    </row>
    <row r="35" spans="1:16" ht="13.5" customHeight="1" x14ac:dyDescent="0.2">
      <c r="B35" s="148">
        <v>381</v>
      </c>
      <c r="C35" s="151" t="s">
        <v>84</v>
      </c>
      <c r="D35" s="28">
        <v>1159</v>
      </c>
      <c r="E35" s="318">
        <v>1757.2</v>
      </c>
      <c r="F35" s="478">
        <v>1757.13</v>
      </c>
      <c r="G35" s="588">
        <v>1800</v>
      </c>
      <c r="H35" s="588">
        <v>1800</v>
      </c>
      <c r="I35" s="193">
        <f>E35/D35*100</f>
        <v>151.61345987920623</v>
      </c>
      <c r="J35" s="193">
        <f t="shared" si="1"/>
        <v>99.996016389710903</v>
      </c>
      <c r="K35" s="193">
        <f t="shared" si="2"/>
        <v>102.43977394956548</v>
      </c>
      <c r="L35" s="193">
        <f t="shared" si="3"/>
        <v>100</v>
      </c>
    </row>
    <row r="36" spans="1:16" ht="11.25" customHeight="1" x14ac:dyDescent="0.2">
      <c r="A36" s="220"/>
      <c r="B36" s="221"/>
      <c r="C36" s="222"/>
      <c r="D36" s="223"/>
      <c r="E36" s="319"/>
      <c r="F36" s="479"/>
      <c r="G36" s="626"/>
      <c r="H36" s="626"/>
      <c r="I36" s="224"/>
      <c r="J36" s="224"/>
      <c r="K36" s="225"/>
      <c r="L36" s="226"/>
    </row>
    <row r="37" spans="1:16" ht="27.75" customHeight="1" x14ac:dyDescent="0.2">
      <c r="A37" s="815" t="s">
        <v>271</v>
      </c>
      <c r="B37" s="816"/>
      <c r="C37" s="817"/>
      <c r="D37" s="218">
        <f>D38</f>
        <v>838599.13</v>
      </c>
      <c r="E37" s="320">
        <f>E38</f>
        <v>2127742.7999999998</v>
      </c>
      <c r="F37" s="480">
        <f>F38</f>
        <v>1810732.87</v>
      </c>
      <c r="G37" s="627">
        <f>G38</f>
        <v>1073350</v>
      </c>
      <c r="H37" s="627">
        <f>H38</f>
        <v>988350</v>
      </c>
      <c r="I37" s="219">
        <f t="shared" ref="I37:J40" si="6">E37/D37*100</f>
        <v>253.72585349569823</v>
      </c>
      <c r="J37" s="219">
        <f t="shared" si="6"/>
        <v>85.101116074743629</v>
      </c>
      <c r="K37" s="219">
        <f t="shared" ref="K37:K128" si="7">G37/F37*100</f>
        <v>59.277103640361929</v>
      </c>
      <c r="L37" s="219">
        <f t="shared" ref="L37:L126" si="8">H37/G37*100</f>
        <v>92.0808683094983</v>
      </c>
    </row>
    <row r="38" spans="1:16" s="82" customFormat="1" ht="20.25" customHeight="1" x14ac:dyDescent="0.2">
      <c r="A38" s="818" t="s">
        <v>272</v>
      </c>
      <c r="B38" s="819"/>
      <c r="C38" s="820"/>
      <c r="D38" s="157">
        <f>SUM(D39,D190,D265,D342,D314,D358,D398,D428,D450,D458,D500,D519,D557,D596,D612)</f>
        <v>838599.13</v>
      </c>
      <c r="E38" s="321">
        <f>SUM(E39,E190,E265,E314,E342,E358,E398,E428,E450,E458,E500,E519,E557,E596,E612)</f>
        <v>2127742.7999999998</v>
      </c>
      <c r="F38" s="471">
        <f>SUM(F39,F190,F265,F314,F342,F358,F398,F428,F450,F458,F500,F519,F557,F596,F612)</f>
        <v>1810732.87</v>
      </c>
      <c r="G38" s="471">
        <f>SUM(G39,G190,G265,G314,G358,G398,G428,G450,G458,G500,G519,G557,G596,G612)</f>
        <v>1073350</v>
      </c>
      <c r="H38" s="471">
        <f>SUM(H39,H190,H265,H314,H358,H398,H428,H450,H458,H500,H519,H557,H596,H612)</f>
        <v>988350</v>
      </c>
      <c r="I38" s="114">
        <f t="shared" si="6"/>
        <v>253.72585349569823</v>
      </c>
      <c r="J38" s="114">
        <f t="shared" si="6"/>
        <v>85.101116074743629</v>
      </c>
      <c r="K38" s="114">
        <f t="shared" si="7"/>
        <v>59.277103640361929</v>
      </c>
      <c r="L38" s="114">
        <f t="shared" si="8"/>
        <v>92.0808683094983</v>
      </c>
    </row>
    <row r="39" spans="1:16" ht="21.95" customHeight="1" x14ac:dyDescent="0.2">
      <c r="A39" s="719" t="s">
        <v>275</v>
      </c>
      <c r="B39" s="720"/>
      <c r="C39" s="721"/>
      <c r="D39" s="144">
        <f>SUM(D40,D69,D78,D86,D94,D102,D119,D127,D141,D176)</f>
        <v>211956.58</v>
      </c>
      <c r="E39" s="309">
        <f>SUM(E40,E69,E78,E86,E94,E102,E119,E127,E141,E171,E177)</f>
        <v>401842.8</v>
      </c>
      <c r="F39" s="472">
        <f>SUM(F40,F69,F78,F86,F94,F102,F119,F127,F141,F155,F163,F171,F177)</f>
        <v>581557.87</v>
      </c>
      <c r="G39" s="472">
        <f>SUM(G40,G69,G78,G86,G94,G102,G119,G127,G141,G155,G163,G171,G177)</f>
        <v>429135</v>
      </c>
      <c r="H39" s="472">
        <f>SUM(H40,H69,H78,H86,H94,H102,H119,H127,H141,H155,H163,H171,H177)</f>
        <v>354885</v>
      </c>
      <c r="I39" s="90">
        <f t="shared" si="6"/>
        <v>189.58732019548532</v>
      </c>
      <c r="J39" s="90">
        <f t="shared" si="6"/>
        <v>144.72272988342704</v>
      </c>
      <c r="K39" s="90">
        <f t="shared" si="7"/>
        <v>73.790592843322713</v>
      </c>
      <c r="L39" s="90">
        <f t="shared" si="8"/>
        <v>82.697752455520984</v>
      </c>
    </row>
    <row r="40" spans="1:16" ht="19.5" customHeight="1" x14ac:dyDescent="0.2">
      <c r="A40" s="737" t="s">
        <v>241</v>
      </c>
      <c r="B40" s="738"/>
      <c r="C40" s="739"/>
      <c r="D40" s="155">
        <f>D41</f>
        <v>138272.41999999998</v>
      </c>
      <c r="E40" s="322">
        <f>E41</f>
        <v>181600</v>
      </c>
      <c r="F40" s="473">
        <f>F41</f>
        <v>187600</v>
      </c>
      <c r="G40" s="547">
        <f>G41</f>
        <v>187000</v>
      </c>
      <c r="H40" s="547">
        <f>H41</f>
        <v>187000</v>
      </c>
      <c r="I40" s="115">
        <f t="shared" si="6"/>
        <v>131.33494011314767</v>
      </c>
      <c r="J40" s="115">
        <f t="shared" si="6"/>
        <v>103.30396475770924</v>
      </c>
      <c r="K40" s="115">
        <f t="shared" si="7"/>
        <v>99.680170575692955</v>
      </c>
      <c r="L40" s="115">
        <f t="shared" si="8"/>
        <v>100</v>
      </c>
      <c r="M40" s="35"/>
    </row>
    <row r="41" spans="1:16" ht="13.5" customHeight="1" x14ac:dyDescent="0.2">
      <c r="A41" s="725" t="s">
        <v>78</v>
      </c>
      <c r="B41" s="726"/>
      <c r="C41" s="727"/>
      <c r="D41" s="156">
        <f>SUM(D47,D64)</f>
        <v>138272.41999999998</v>
      </c>
      <c r="E41" s="323">
        <f>SUM(E47,E64)</f>
        <v>181600</v>
      </c>
      <c r="F41" s="481">
        <f>SUM(F47,F64)</f>
        <v>187600</v>
      </c>
      <c r="G41" s="481">
        <f>SUM(G47,G64)</f>
        <v>187000</v>
      </c>
      <c r="H41" s="481">
        <f>SUM(H47,H64)</f>
        <v>187000</v>
      </c>
      <c r="I41" s="18">
        <v>0</v>
      </c>
      <c r="J41" s="18">
        <v>0</v>
      </c>
      <c r="K41" s="18">
        <f t="shared" si="7"/>
        <v>99.680170575692955</v>
      </c>
      <c r="L41" s="18">
        <f t="shared" si="8"/>
        <v>100</v>
      </c>
    </row>
    <row r="42" spans="1:16" ht="13.5" customHeight="1" x14ac:dyDescent="0.2">
      <c r="A42" s="711" t="s">
        <v>329</v>
      </c>
      <c r="B42" s="712"/>
      <c r="C42" s="713"/>
      <c r="D42" s="153">
        <v>0</v>
      </c>
      <c r="E42" s="324">
        <v>0</v>
      </c>
      <c r="F42" s="482">
        <v>2500</v>
      </c>
      <c r="G42" s="582">
        <v>2500</v>
      </c>
      <c r="H42" s="582">
        <v>14235</v>
      </c>
      <c r="I42" s="20">
        <v>0</v>
      </c>
      <c r="J42" s="20">
        <v>0</v>
      </c>
      <c r="K42" s="20">
        <v>0</v>
      </c>
      <c r="L42" s="20">
        <v>0</v>
      </c>
    </row>
    <row r="43" spans="1:16" ht="13.5" customHeight="1" x14ac:dyDescent="0.2">
      <c r="A43" s="728" t="s">
        <v>334</v>
      </c>
      <c r="B43" s="729"/>
      <c r="C43" s="730"/>
      <c r="D43" s="153">
        <v>102966.74</v>
      </c>
      <c r="E43" s="324">
        <v>149500</v>
      </c>
      <c r="F43" s="482">
        <v>153000</v>
      </c>
      <c r="G43" s="582">
        <v>149900</v>
      </c>
      <c r="H43" s="582">
        <v>138165</v>
      </c>
      <c r="I43" s="20">
        <v>0</v>
      </c>
      <c r="J43" s="20">
        <v>0</v>
      </c>
      <c r="K43" s="20">
        <v>0</v>
      </c>
      <c r="L43" s="20">
        <v>0</v>
      </c>
    </row>
    <row r="44" spans="1:16" ht="13.5" customHeight="1" x14ac:dyDescent="0.2">
      <c r="A44" s="728" t="s">
        <v>328</v>
      </c>
      <c r="B44" s="729"/>
      <c r="C44" s="730"/>
      <c r="D44" s="153">
        <v>35305.68</v>
      </c>
      <c r="E44" s="324">
        <v>32100</v>
      </c>
      <c r="F44" s="475">
        <v>32100</v>
      </c>
      <c r="G44" s="545">
        <v>32100</v>
      </c>
      <c r="H44" s="545">
        <v>32100</v>
      </c>
      <c r="I44" s="20">
        <v>0</v>
      </c>
      <c r="J44" s="20">
        <v>0</v>
      </c>
      <c r="K44" s="20">
        <f t="shared" si="7"/>
        <v>100</v>
      </c>
      <c r="L44" s="20">
        <f t="shared" si="8"/>
        <v>100</v>
      </c>
    </row>
    <row r="45" spans="1:16" ht="13.5" customHeight="1" x14ac:dyDescent="0.2">
      <c r="A45" s="734" t="s">
        <v>326</v>
      </c>
      <c r="B45" s="735"/>
      <c r="C45" s="736"/>
      <c r="D45" s="153">
        <v>0</v>
      </c>
      <c r="E45" s="324">
        <v>0</v>
      </c>
      <c r="F45" s="475">
        <v>0</v>
      </c>
      <c r="G45" s="545">
        <v>2500</v>
      </c>
      <c r="H45" s="545">
        <v>2500</v>
      </c>
      <c r="I45" s="20">
        <v>0</v>
      </c>
      <c r="J45" s="20">
        <v>0</v>
      </c>
      <c r="K45" s="20">
        <v>0</v>
      </c>
      <c r="L45" s="20">
        <v>0</v>
      </c>
    </row>
    <row r="46" spans="1:16" ht="13.5" customHeight="1" x14ac:dyDescent="0.2">
      <c r="A46" s="806" t="s">
        <v>330</v>
      </c>
      <c r="B46" s="807"/>
      <c r="C46" s="808"/>
      <c r="D46" s="153">
        <v>0</v>
      </c>
      <c r="E46" s="324">
        <v>0</v>
      </c>
      <c r="F46" s="475">
        <v>0</v>
      </c>
      <c r="G46" s="545">
        <v>0</v>
      </c>
      <c r="H46" s="545">
        <v>0</v>
      </c>
      <c r="I46" s="20">
        <v>0</v>
      </c>
      <c r="J46" s="20">
        <v>0</v>
      </c>
      <c r="K46" s="20">
        <v>0</v>
      </c>
      <c r="L46" s="20">
        <v>0</v>
      </c>
      <c r="N46" s="45"/>
      <c r="O46" s="245"/>
      <c r="P46" s="245"/>
    </row>
    <row r="47" spans="1:16" ht="13.5" customHeight="1" x14ac:dyDescent="0.2">
      <c r="B47" s="140">
        <v>3</v>
      </c>
      <c r="C47" s="141" t="s">
        <v>79</v>
      </c>
      <c r="D47" s="21">
        <f>SUM(D48,D52,D58,D60,D62)</f>
        <v>138272.41999999998</v>
      </c>
      <c r="E47" s="325">
        <f>SUM(E48,E52,E58,E60,E62)</f>
        <v>181600</v>
      </c>
      <c r="F47" s="477">
        <f>SUM(F48,F52,F58,F60,F62)</f>
        <v>185100</v>
      </c>
      <c r="G47" s="477">
        <f>SUM(G48,G52,G58,G60,G62)</f>
        <v>184500</v>
      </c>
      <c r="H47" s="477">
        <f>SUM(H48,H52,H58,H60,H62)</f>
        <v>184500</v>
      </c>
      <c r="I47" s="34">
        <f t="shared" ref="I47:I55" si="9">E47/D47*100</f>
        <v>131.33494011314767</v>
      </c>
      <c r="J47" s="34">
        <f t="shared" ref="J47:J55" si="10">F47/E47*100</f>
        <v>101.92731277533041</v>
      </c>
      <c r="K47" s="34">
        <f t="shared" si="7"/>
        <v>99.67585089141005</v>
      </c>
      <c r="L47" s="34">
        <f t="shared" si="8"/>
        <v>100</v>
      </c>
      <c r="N47" s="45"/>
      <c r="O47" s="245"/>
      <c r="P47" s="128"/>
    </row>
    <row r="48" spans="1:16" ht="13.5" customHeight="1" x14ac:dyDescent="0.2">
      <c r="B48" s="22">
        <v>31</v>
      </c>
      <c r="C48" s="42" t="s">
        <v>87</v>
      </c>
      <c r="D48" s="21">
        <f>SUM(D49,D50,D51)</f>
        <v>73487.600000000006</v>
      </c>
      <c r="E48" s="325">
        <f>SUM(E49,E50,E51,)</f>
        <v>99500</v>
      </c>
      <c r="F48" s="477">
        <f>SUM(F49,F50,F51)</f>
        <v>103000</v>
      </c>
      <c r="G48" s="548">
        <f>SUM(G49,G50,G51)</f>
        <v>103000</v>
      </c>
      <c r="H48" s="548">
        <f>SUM(H49,H50,H51)</f>
        <v>103000</v>
      </c>
      <c r="I48" s="34">
        <f t="shared" si="9"/>
        <v>135.39699214561367</v>
      </c>
      <c r="J48" s="34">
        <f t="shared" si="10"/>
        <v>103.5175879396985</v>
      </c>
      <c r="K48" s="34">
        <f t="shared" si="7"/>
        <v>100</v>
      </c>
      <c r="L48" s="34">
        <f t="shared" si="8"/>
        <v>100</v>
      </c>
      <c r="N48" s="45"/>
      <c r="O48" s="245"/>
      <c r="P48" s="128"/>
    </row>
    <row r="49" spans="2:16" ht="13.5" customHeight="1" x14ac:dyDescent="0.2">
      <c r="B49" s="23">
        <v>311</v>
      </c>
      <c r="C49" s="46" t="s">
        <v>88</v>
      </c>
      <c r="D49" s="27">
        <v>61647.79</v>
      </c>
      <c r="E49" s="315">
        <v>83000</v>
      </c>
      <c r="F49" s="465">
        <v>85000</v>
      </c>
      <c r="G49" s="546">
        <v>85000</v>
      </c>
      <c r="H49" s="546">
        <v>85000</v>
      </c>
      <c r="I49" s="34">
        <f t="shared" si="9"/>
        <v>134.63580770697538</v>
      </c>
      <c r="J49" s="34">
        <f t="shared" si="10"/>
        <v>102.40963855421687</v>
      </c>
      <c r="K49" s="34">
        <f t="shared" si="7"/>
        <v>100</v>
      </c>
      <c r="L49" s="34">
        <f t="shared" si="8"/>
        <v>100</v>
      </c>
      <c r="N49" s="45"/>
      <c r="O49" s="245"/>
      <c r="P49" s="128"/>
    </row>
    <row r="50" spans="2:16" ht="13.5" customHeight="1" x14ac:dyDescent="0.2">
      <c r="B50" s="23">
        <v>312</v>
      </c>
      <c r="C50" s="46" t="s">
        <v>89</v>
      </c>
      <c r="D50" s="27">
        <v>1680</v>
      </c>
      <c r="E50" s="315">
        <v>3500</v>
      </c>
      <c r="F50" s="465">
        <v>4000</v>
      </c>
      <c r="G50" s="546">
        <v>4000</v>
      </c>
      <c r="H50" s="546">
        <v>4000</v>
      </c>
      <c r="I50" s="34">
        <f t="shared" si="9"/>
        <v>208.33333333333334</v>
      </c>
      <c r="J50" s="34">
        <f t="shared" si="10"/>
        <v>114.28571428571428</v>
      </c>
      <c r="K50" s="34">
        <f t="shared" si="7"/>
        <v>100</v>
      </c>
      <c r="L50" s="34">
        <f t="shared" si="8"/>
        <v>100</v>
      </c>
      <c r="N50" s="45"/>
      <c r="O50" s="245"/>
      <c r="P50" s="128"/>
    </row>
    <row r="51" spans="2:16" ht="13.5" customHeight="1" x14ac:dyDescent="0.2">
      <c r="B51" s="23">
        <v>313</v>
      </c>
      <c r="C51" s="46" t="s">
        <v>90</v>
      </c>
      <c r="D51" s="27">
        <v>10159.81</v>
      </c>
      <c r="E51" s="315">
        <v>13000</v>
      </c>
      <c r="F51" s="465">
        <v>14000</v>
      </c>
      <c r="G51" s="546">
        <v>14000</v>
      </c>
      <c r="H51" s="546">
        <v>14000</v>
      </c>
      <c r="I51" s="34">
        <f t="shared" si="9"/>
        <v>127.95514876754585</v>
      </c>
      <c r="J51" s="34">
        <f t="shared" si="10"/>
        <v>107.69230769230769</v>
      </c>
      <c r="K51" s="34">
        <f t="shared" si="7"/>
        <v>100</v>
      </c>
      <c r="L51" s="34">
        <f t="shared" si="8"/>
        <v>100</v>
      </c>
      <c r="N51" s="45"/>
      <c r="O51" s="245"/>
      <c r="P51" s="245"/>
    </row>
    <row r="52" spans="2:16" ht="13.5" customHeight="1" x14ac:dyDescent="0.2">
      <c r="B52" s="22">
        <v>32</v>
      </c>
      <c r="C52" s="42" t="s">
        <v>80</v>
      </c>
      <c r="D52" s="21">
        <f>SUM(D53,D54,D55,D56,D57)</f>
        <v>63490.33</v>
      </c>
      <c r="E52" s="325">
        <f>SUM(E53,E54,E55,E56,E57)</f>
        <v>80500</v>
      </c>
      <c r="F52" s="477">
        <f>SUM(F53,F54,F55,F56,F57)</f>
        <v>80500</v>
      </c>
      <c r="G52" s="548">
        <f>SUM(G53,G54,G55,G56,G57)</f>
        <v>80000</v>
      </c>
      <c r="H52" s="548">
        <f>SUM(H53,H54,H55,H56,H57)</f>
        <v>80000</v>
      </c>
      <c r="I52" s="34">
        <f t="shared" si="9"/>
        <v>126.7909617102321</v>
      </c>
      <c r="J52" s="34">
        <f t="shared" si="10"/>
        <v>100</v>
      </c>
      <c r="K52" s="34">
        <f t="shared" si="7"/>
        <v>99.378881987577643</v>
      </c>
      <c r="L52" s="34">
        <f t="shared" si="8"/>
        <v>100</v>
      </c>
      <c r="N52" s="45"/>
      <c r="O52" s="245"/>
      <c r="P52" s="128"/>
    </row>
    <row r="53" spans="2:16" ht="13.5" customHeight="1" x14ac:dyDescent="0.2">
      <c r="B53" s="23">
        <v>321</v>
      </c>
      <c r="C53" s="46" t="s">
        <v>91</v>
      </c>
      <c r="D53" s="27">
        <v>3594.3</v>
      </c>
      <c r="E53" s="315">
        <v>4000</v>
      </c>
      <c r="F53" s="465">
        <v>4000</v>
      </c>
      <c r="G53" s="546">
        <v>4000</v>
      </c>
      <c r="H53" s="546">
        <v>4000</v>
      </c>
      <c r="I53" s="34">
        <f t="shared" si="9"/>
        <v>111.28731602815569</v>
      </c>
      <c r="J53" s="34">
        <f t="shared" si="10"/>
        <v>100</v>
      </c>
      <c r="K53" s="34">
        <f t="shared" si="7"/>
        <v>100</v>
      </c>
      <c r="L53" s="34">
        <f t="shared" si="8"/>
        <v>100</v>
      </c>
      <c r="N53" s="45"/>
      <c r="O53" s="128"/>
      <c r="P53" s="249"/>
    </row>
    <row r="54" spans="2:16" ht="13.5" customHeight="1" x14ac:dyDescent="0.2">
      <c r="B54" s="23">
        <v>322</v>
      </c>
      <c r="C54" s="46" t="s">
        <v>92</v>
      </c>
      <c r="D54" s="27">
        <v>17968.55</v>
      </c>
      <c r="E54" s="315">
        <v>25000</v>
      </c>
      <c r="F54" s="465">
        <v>25000</v>
      </c>
      <c r="G54" s="546">
        <v>25000</v>
      </c>
      <c r="H54" s="546">
        <v>25000</v>
      </c>
      <c r="I54" s="34">
        <f t="shared" si="9"/>
        <v>139.1319833820759</v>
      </c>
      <c r="J54" s="34">
        <f t="shared" si="10"/>
        <v>100</v>
      </c>
      <c r="K54" s="34">
        <f t="shared" si="7"/>
        <v>100</v>
      </c>
      <c r="L54" s="34">
        <f t="shared" si="8"/>
        <v>100</v>
      </c>
    </row>
    <row r="55" spans="2:16" ht="13.5" customHeight="1" x14ac:dyDescent="0.2">
      <c r="B55" s="23">
        <v>323</v>
      </c>
      <c r="C55" s="46" t="s">
        <v>93</v>
      </c>
      <c r="D55" s="27">
        <v>33141.980000000003</v>
      </c>
      <c r="E55" s="315">
        <v>45000</v>
      </c>
      <c r="F55" s="465">
        <v>45000</v>
      </c>
      <c r="G55" s="546">
        <v>45000</v>
      </c>
      <c r="H55" s="546">
        <v>45000</v>
      </c>
      <c r="I55" s="34">
        <f t="shared" si="9"/>
        <v>135.77945554248717</v>
      </c>
      <c r="J55" s="34">
        <f t="shared" si="10"/>
        <v>100</v>
      </c>
      <c r="K55" s="34">
        <f t="shared" si="7"/>
        <v>100</v>
      </c>
      <c r="L55" s="34">
        <f t="shared" si="8"/>
        <v>100</v>
      </c>
    </row>
    <row r="56" spans="2:16" ht="13.5" customHeight="1" x14ac:dyDescent="0.2">
      <c r="B56" s="23">
        <v>324</v>
      </c>
      <c r="C56" s="46" t="s">
        <v>94</v>
      </c>
      <c r="D56" s="27">
        <v>0</v>
      </c>
      <c r="E56" s="315">
        <v>0</v>
      </c>
      <c r="F56" s="465">
        <v>0</v>
      </c>
      <c r="G56" s="546">
        <v>0</v>
      </c>
      <c r="H56" s="546">
        <v>0</v>
      </c>
      <c r="I56" s="34">
        <v>0</v>
      </c>
      <c r="J56" s="34">
        <v>0</v>
      </c>
      <c r="K56" s="34">
        <v>0</v>
      </c>
      <c r="L56" s="34">
        <v>0</v>
      </c>
    </row>
    <row r="57" spans="2:16" ht="13.5" customHeight="1" x14ac:dyDescent="0.2">
      <c r="B57" s="23">
        <v>329</v>
      </c>
      <c r="C57" s="46" t="s">
        <v>81</v>
      </c>
      <c r="D57" s="27">
        <v>8785.5</v>
      </c>
      <c r="E57" s="315">
        <v>6500</v>
      </c>
      <c r="F57" s="465">
        <v>6500</v>
      </c>
      <c r="G57" s="546">
        <v>6000</v>
      </c>
      <c r="H57" s="546">
        <v>6000</v>
      </c>
      <c r="I57" s="34">
        <f t="shared" ref="I57:J59" si="11">E57/D57*100</f>
        <v>73.985544362870641</v>
      </c>
      <c r="J57" s="34">
        <f t="shared" si="11"/>
        <v>100</v>
      </c>
      <c r="K57" s="34">
        <f t="shared" si="7"/>
        <v>92.307692307692307</v>
      </c>
      <c r="L57" s="34">
        <f t="shared" si="8"/>
        <v>100</v>
      </c>
    </row>
    <row r="58" spans="2:16" ht="13.5" customHeight="1" x14ac:dyDescent="0.2">
      <c r="B58" s="22">
        <v>34</v>
      </c>
      <c r="C58" s="42" t="s">
        <v>95</v>
      </c>
      <c r="D58" s="58">
        <f>SUM(D59:D59)</f>
        <v>1294.49</v>
      </c>
      <c r="E58" s="326">
        <f>SUM(E59:E59)</f>
        <v>1600</v>
      </c>
      <c r="F58" s="476">
        <f>SUM(F59:F59)</f>
        <v>1600</v>
      </c>
      <c r="G58" s="58">
        <f>SUM(G59:G59)</f>
        <v>1500</v>
      </c>
      <c r="H58" s="58">
        <f>SUM(H59:H59)</f>
        <v>1500</v>
      </c>
      <c r="I58" s="34">
        <f t="shared" si="11"/>
        <v>123.60080031518204</v>
      </c>
      <c r="J58" s="34">
        <f t="shared" si="11"/>
        <v>100</v>
      </c>
      <c r="K58" s="34">
        <f t="shared" si="7"/>
        <v>93.75</v>
      </c>
      <c r="L58" s="34">
        <f t="shared" si="8"/>
        <v>100</v>
      </c>
    </row>
    <row r="59" spans="2:16" ht="13.5" customHeight="1" x14ac:dyDescent="0.2">
      <c r="B59" s="23">
        <v>343</v>
      </c>
      <c r="C59" s="46" t="s">
        <v>96</v>
      </c>
      <c r="D59" s="27">
        <v>1294.49</v>
      </c>
      <c r="E59" s="315">
        <v>1600</v>
      </c>
      <c r="F59" s="465">
        <v>1600</v>
      </c>
      <c r="G59" s="546">
        <v>1500</v>
      </c>
      <c r="H59" s="546">
        <v>1500</v>
      </c>
      <c r="I59" s="34">
        <f t="shared" si="11"/>
        <v>123.60080031518204</v>
      </c>
      <c r="J59" s="34">
        <f t="shared" si="11"/>
        <v>100</v>
      </c>
      <c r="K59" s="34">
        <f t="shared" si="7"/>
        <v>93.75</v>
      </c>
      <c r="L59" s="34">
        <f t="shared" si="8"/>
        <v>100</v>
      </c>
    </row>
    <row r="60" spans="2:16" ht="13.5" customHeight="1" x14ac:dyDescent="0.2">
      <c r="B60" s="56">
        <v>36</v>
      </c>
      <c r="C60" s="49" t="s">
        <v>252</v>
      </c>
      <c r="D60" s="58">
        <f>SUM(D61:D61)</f>
        <v>0</v>
      </c>
      <c r="E60" s="327">
        <f>E61</f>
        <v>0</v>
      </c>
      <c r="F60" s="477">
        <f>F61</f>
        <v>0</v>
      </c>
      <c r="G60" s="548">
        <f>G61</f>
        <v>0</v>
      </c>
      <c r="H60" s="548">
        <f>H61</f>
        <v>0</v>
      </c>
      <c r="I60" s="34">
        <v>0</v>
      </c>
      <c r="J60" s="34">
        <v>0</v>
      </c>
      <c r="K60" s="34">
        <v>0</v>
      </c>
      <c r="L60" s="34">
        <v>0</v>
      </c>
    </row>
    <row r="61" spans="2:16" ht="13.5" customHeight="1" x14ac:dyDescent="0.2">
      <c r="B61" s="23">
        <v>363</v>
      </c>
      <c r="C61" s="54" t="s">
        <v>179</v>
      </c>
      <c r="D61" s="40">
        <v>0</v>
      </c>
      <c r="E61" s="315">
        <v>0</v>
      </c>
      <c r="F61" s="465">
        <v>0</v>
      </c>
      <c r="G61" s="546">
        <v>0</v>
      </c>
      <c r="H61" s="546">
        <v>0</v>
      </c>
      <c r="I61" s="34">
        <v>0</v>
      </c>
      <c r="J61" s="34">
        <v>0</v>
      </c>
      <c r="K61" s="34">
        <v>0</v>
      </c>
      <c r="L61" s="34">
        <v>0</v>
      </c>
    </row>
    <row r="62" spans="2:16" ht="13.5" customHeight="1" x14ac:dyDescent="0.2">
      <c r="B62" s="22">
        <v>38</v>
      </c>
      <c r="C62" s="42" t="s">
        <v>83</v>
      </c>
      <c r="D62" s="58">
        <f>SUM(D63:D63)</f>
        <v>0</v>
      </c>
      <c r="E62" s="326">
        <f>SUM(E63:E63)</f>
        <v>0</v>
      </c>
      <c r="F62" s="58">
        <f>SUM(F63:F63)</f>
        <v>0</v>
      </c>
      <c r="G62" s="58">
        <f>SUM(G63:G63)</f>
        <v>0</v>
      </c>
      <c r="H62" s="58">
        <f>SUM(H63:H63)</f>
        <v>0</v>
      </c>
      <c r="I62" s="34">
        <v>0</v>
      </c>
      <c r="J62" s="34">
        <v>0</v>
      </c>
      <c r="K62" s="34">
        <v>0</v>
      </c>
      <c r="L62" s="34">
        <v>0</v>
      </c>
    </row>
    <row r="63" spans="2:16" ht="13.5" customHeight="1" x14ac:dyDescent="0.2">
      <c r="B63" s="23">
        <v>383</v>
      </c>
      <c r="C63" s="50" t="s">
        <v>399</v>
      </c>
      <c r="D63" s="27">
        <v>0</v>
      </c>
      <c r="E63" s="315">
        <v>0</v>
      </c>
      <c r="F63" s="465">
        <v>0</v>
      </c>
      <c r="G63" s="546">
        <v>0</v>
      </c>
      <c r="H63" s="546">
        <v>0</v>
      </c>
      <c r="I63" s="34">
        <v>0</v>
      </c>
      <c r="J63" s="34">
        <v>0</v>
      </c>
      <c r="K63" s="34">
        <v>0</v>
      </c>
      <c r="L63" s="34">
        <v>0</v>
      </c>
    </row>
    <row r="64" spans="2:16" ht="13.5" customHeight="1" x14ac:dyDescent="0.2">
      <c r="B64" s="22">
        <v>4</v>
      </c>
      <c r="C64" s="42" t="s">
        <v>103</v>
      </c>
      <c r="D64" s="477">
        <f>SUM(D65,D67)</f>
        <v>0</v>
      </c>
      <c r="E64" s="477">
        <f>SUM(E65,E67)</f>
        <v>0</v>
      </c>
      <c r="F64" s="477">
        <f>SUM(F65,F67)</f>
        <v>2500</v>
      </c>
      <c r="G64" s="477">
        <f>SUM(G65,G67)</f>
        <v>2500</v>
      </c>
      <c r="H64" s="477">
        <f>SUM(H65,H67)</f>
        <v>2500</v>
      </c>
      <c r="I64" s="105">
        <v>0</v>
      </c>
      <c r="J64" s="105">
        <v>0</v>
      </c>
      <c r="K64" s="105">
        <v>0</v>
      </c>
      <c r="L64" s="105">
        <v>0</v>
      </c>
    </row>
    <row r="65" spans="1:15" ht="13.5" customHeight="1" x14ac:dyDescent="0.2">
      <c r="B65" s="22">
        <v>42</v>
      </c>
      <c r="C65" s="42" t="s">
        <v>104</v>
      </c>
      <c r="D65" s="536">
        <f>D66</f>
        <v>0</v>
      </c>
      <c r="E65" s="327">
        <f>E66</f>
        <v>0</v>
      </c>
      <c r="F65" s="477">
        <f>F66</f>
        <v>2500</v>
      </c>
      <c r="G65" s="548">
        <f>G66</f>
        <v>2500</v>
      </c>
      <c r="H65" s="548">
        <f>H66</f>
        <v>2500</v>
      </c>
      <c r="I65" s="34">
        <v>0</v>
      </c>
      <c r="J65" s="34">
        <v>0</v>
      </c>
      <c r="K65" s="34">
        <f t="shared" ref="K65:K66" si="12">G65/F65*100</f>
        <v>100</v>
      </c>
      <c r="L65" s="34">
        <f t="shared" ref="L65:L66" si="13">H65/G65*100</f>
        <v>100</v>
      </c>
    </row>
    <row r="66" spans="1:15" ht="13.5" customHeight="1" x14ac:dyDescent="0.2">
      <c r="B66" s="119">
        <v>422</v>
      </c>
      <c r="C66" s="151" t="s">
        <v>105</v>
      </c>
      <c r="D66" s="537">
        <v>0</v>
      </c>
      <c r="E66" s="315">
        <v>0</v>
      </c>
      <c r="F66" s="465">
        <v>2500</v>
      </c>
      <c r="G66" s="546">
        <v>2500</v>
      </c>
      <c r="H66" s="546">
        <v>2500</v>
      </c>
      <c r="I66" s="34">
        <v>0</v>
      </c>
      <c r="J66" s="34">
        <v>0</v>
      </c>
      <c r="K66" s="34">
        <f t="shared" si="12"/>
        <v>100</v>
      </c>
      <c r="L66" s="34">
        <f t="shared" si="13"/>
        <v>100</v>
      </c>
    </row>
    <row r="67" spans="1:15" ht="13.5" customHeight="1" x14ac:dyDescent="0.2">
      <c r="B67" s="22">
        <v>45</v>
      </c>
      <c r="C67" s="126" t="s">
        <v>245</v>
      </c>
      <c r="D67" s="31">
        <f>D68</f>
        <v>0</v>
      </c>
      <c r="E67" s="327">
        <f>E68</f>
        <v>0</v>
      </c>
      <c r="F67" s="477">
        <f>F68</f>
        <v>0</v>
      </c>
      <c r="G67" s="548">
        <v>0</v>
      </c>
      <c r="H67" s="548">
        <v>0</v>
      </c>
      <c r="I67" s="105">
        <v>0</v>
      </c>
      <c r="J67" s="105">
        <v>0</v>
      </c>
      <c r="K67" s="105">
        <v>0</v>
      </c>
      <c r="L67" s="105">
        <v>0</v>
      </c>
    </row>
    <row r="68" spans="1:15" ht="13.5" customHeight="1" x14ac:dyDescent="0.2">
      <c r="B68" s="26">
        <v>452</v>
      </c>
      <c r="C68" s="149" t="s">
        <v>246</v>
      </c>
      <c r="D68" s="27">
        <v>0</v>
      </c>
      <c r="E68" s="315">
        <v>0</v>
      </c>
      <c r="F68" s="465">
        <v>0</v>
      </c>
      <c r="G68" s="546">
        <v>0</v>
      </c>
      <c r="H68" s="546">
        <v>0</v>
      </c>
      <c r="I68" s="34">
        <v>0</v>
      </c>
      <c r="J68" s="34">
        <v>0</v>
      </c>
      <c r="K68" s="34">
        <v>0</v>
      </c>
      <c r="L68" s="34">
        <v>0</v>
      </c>
    </row>
    <row r="69" spans="1:15" ht="15.75" customHeight="1" x14ac:dyDescent="0.2">
      <c r="A69" s="756" t="s">
        <v>97</v>
      </c>
      <c r="B69" s="757"/>
      <c r="C69" s="758"/>
      <c r="D69" s="155">
        <f t="shared" ref="D69:H75" si="14">D70</f>
        <v>0</v>
      </c>
      <c r="E69" s="322">
        <f t="shared" si="14"/>
        <v>5087.8</v>
      </c>
      <c r="F69" s="473">
        <f t="shared" si="14"/>
        <v>5702.87</v>
      </c>
      <c r="G69" s="547">
        <f t="shared" si="14"/>
        <v>7735</v>
      </c>
      <c r="H69" s="547">
        <f t="shared" si="14"/>
        <v>3985</v>
      </c>
      <c r="I69" s="115">
        <v>0</v>
      </c>
      <c r="J69" s="115">
        <f>F69/E69*100</f>
        <v>112.08911513817365</v>
      </c>
      <c r="K69" s="115">
        <v>0</v>
      </c>
      <c r="L69" s="115">
        <v>0</v>
      </c>
      <c r="M69" s="35"/>
      <c r="N69" s="35"/>
      <c r="O69" s="68"/>
    </row>
    <row r="70" spans="1:15" ht="13.5" customHeight="1" x14ac:dyDescent="0.2">
      <c r="A70" s="725" t="s">
        <v>78</v>
      </c>
      <c r="B70" s="726"/>
      <c r="C70" s="727"/>
      <c r="D70" s="142">
        <f t="shared" si="14"/>
        <v>0</v>
      </c>
      <c r="E70" s="311">
        <f>E75</f>
        <v>5087.8</v>
      </c>
      <c r="F70" s="474">
        <f>F75</f>
        <v>5702.87</v>
      </c>
      <c r="G70" s="487">
        <f>G75</f>
        <v>7735</v>
      </c>
      <c r="H70" s="487">
        <f>H75</f>
        <v>3985</v>
      </c>
      <c r="I70" s="18">
        <v>0</v>
      </c>
      <c r="J70" s="18">
        <v>0</v>
      </c>
      <c r="K70" s="18">
        <v>0</v>
      </c>
      <c r="L70" s="18">
        <v>0</v>
      </c>
    </row>
    <row r="71" spans="1:15" ht="13.5" customHeight="1" x14ac:dyDescent="0.2">
      <c r="A71" s="711" t="s">
        <v>329</v>
      </c>
      <c r="B71" s="712"/>
      <c r="C71" s="713"/>
      <c r="D71" s="139">
        <f>D75</f>
        <v>0</v>
      </c>
      <c r="E71" s="312">
        <v>0</v>
      </c>
      <c r="F71" s="475">
        <v>505.67</v>
      </c>
      <c r="G71" s="545">
        <v>2035</v>
      </c>
      <c r="H71" s="545">
        <v>0</v>
      </c>
      <c r="I71" s="20">
        <v>0</v>
      </c>
      <c r="J71" s="20">
        <v>0</v>
      </c>
      <c r="K71" s="20">
        <v>0</v>
      </c>
      <c r="L71" s="20">
        <v>0</v>
      </c>
    </row>
    <row r="72" spans="1:15" ht="13.5" customHeight="1" x14ac:dyDescent="0.2">
      <c r="A72" s="728" t="s">
        <v>334</v>
      </c>
      <c r="B72" s="729"/>
      <c r="C72" s="730"/>
      <c r="D72" s="139">
        <v>0</v>
      </c>
      <c r="E72" s="312">
        <v>0</v>
      </c>
      <c r="F72" s="475">
        <v>30</v>
      </c>
      <c r="G72" s="545">
        <v>5700</v>
      </c>
      <c r="H72" s="545">
        <v>3985</v>
      </c>
      <c r="I72" s="20"/>
      <c r="J72" s="20"/>
      <c r="K72" s="20"/>
      <c r="L72" s="20"/>
    </row>
    <row r="73" spans="1:15" ht="13.5" customHeight="1" x14ac:dyDescent="0.2">
      <c r="A73" s="734" t="s">
        <v>326</v>
      </c>
      <c r="B73" s="746"/>
      <c r="C73" s="747"/>
      <c r="D73" s="139">
        <v>0</v>
      </c>
      <c r="E73" s="312">
        <v>5087.8</v>
      </c>
      <c r="F73" s="475">
        <v>5167.2</v>
      </c>
      <c r="G73" s="545">
        <v>0</v>
      </c>
      <c r="H73" s="545">
        <v>0</v>
      </c>
      <c r="I73" s="20">
        <v>0</v>
      </c>
      <c r="J73" s="20">
        <v>0</v>
      </c>
      <c r="K73" s="20">
        <v>0</v>
      </c>
      <c r="L73" s="20">
        <v>0</v>
      </c>
    </row>
    <row r="74" spans="1:15" ht="13.5" customHeight="1" x14ac:dyDescent="0.2">
      <c r="A74" s="809" t="s">
        <v>325</v>
      </c>
      <c r="B74" s="810"/>
      <c r="C74" s="811"/>
      <c r="D74" s="139">
        <v>0</v>
      </c>
      <c r="E74" s="312">
        <v>0</v>
      </c>
      <c r="F74" s="475">
        <v>0</v>
      </c>
      <c r="G74" s="545">
        <v>0</v>
      </c>
      <c r="H74" s="545">
        <v>0</v>
      </c>
      <c r="I74" s="20">
        <v>0</v>
      </c>
      <c r="J74" s="20">
        <v>0</v>
      </c>
      <c r="K74" s="20">
        <v>0</v>
      </c>
      <c r="L74" s="20">
        <v>0</v>
      </c>
    </row>
    <row r="75" spans="1:15" ht="13.5" customHeight="1" x14ac:dyDescent="0.2">
      <c r="B75" s="140">
        <v>3</v>
      </c>
      <c r="C75" s="141" t="s">
        <v>79</v>
      </c>
      <c r="D75" s="36">
        <f t="shared" si="14"/>
        <v>0</v>
      </c>
      <c r="E75" s="313">
        <f t="shared" si="14"/>
        <v>5087.8</v>
      </c>
      <c r="F75" s="471">
        <f t="shared" si="14"/>
        <v>5702.87</v>
      </c>
      <c r="G75" s="485">
        <f t="shared" si="14"/>
        <v>7735</v>
      </c>
      <c r="H75" s="485">
        <f t="shared" si="14"/>
        <v>3985</v>
      </c>
      <c r="I75" s="34">
        <v>0</v>
      </c>
      <c r="J75" s="34">
        <f t="shared" ref="J75:J79" si="15">F75/E75*100</f>
        <v>112.08911513817365</v>
      </c>
      <c r="K75" s="34">
        <v>0</v>
      </c>
      <c r="L75" s="34">
        <v>0</v>
      </c>
      <c r="M75" s="35"/>
    </row>
    <row r="76" spans="1:15" ht="13.5" customHeight="1" x14ac:dyDescent="0.2">
      <c r="B76" s="22">
        <v>38</v>
      </c>
      <c r="C76" s="42" t="s">
        <v>83</v>
      </c>
      <c r="D76" s="88">
        <f>SUM(D77:D77)</f>
        <v>0</v>
      </c>
      <c r="E76" s="314">
        <f>SUM(E77:E77)</f>
        <v>5087.8</v>
      </c>
      <c r="F76" s="476">
        <f>SUM(F77:F77)</f>
        <v>5702.87</v>
      </c>
      <c r="G76" s="88">
        <f>SUM(G77:G77)</f>
        <v>7735</v>
      </c>
      <c r="H76" s="88">
        <f>SUM(H77:H77)</f>
        <v>3985</v>
      </c>
      <c r="I76" s="34">
        <v>0</v>
      </c>
      <c r="J76" s="34">
        <f t="shared" si="15"/>
        <v>112.08911513817365</v>
      </c>
      <c r="K76" s="34">
        <v>0</v>
      </c>
      <c r="L76" s="34">
        <v>0</v>
      </c>
      <c r="M76" s="35"/>
    </row>
    <row r="77" spans="1:15" ht="13.5" customHeight="1" x14ac:dyDescent="0.2">
      <c r="B77" s="26">
        <v>385</v>
      </c>
      <c r="C77" s="151" t="s">
        <v>98</v>
      </c>
      <c r="D77" s="44">
        <v>0</v>
      </c>
      <c r="E77" s="315">
        <v>5087.8</v>
      </c>
      <c r="F77" s="465">
        <v>5702.87</v>
      </c>
      <c r="G77" s="546">
        <v>7735</v>
      </c>
      <c r="H77" s="546">
        <v>3985</v>
      </c>
      <c r="I77" s="34">
        <v>0</v>
      </c>
      <c r="J77" s="34">
        <f t="shared" si="15"/>
        <v>112.08911513817365</v>
      </c>
      <c r="K77" s="34">
        <v>0</v>
      </c>
      <c r="L77" s="34">
        <v>0</v>
      </c>
    </row>
    <row r="78" spans="1:15" ht="15.75" customHeight="1" x14ac:dyDescent="0.2">
      <c r="A78" s="737" t="s">
        <v>242</v>
      </c>
      <c r="B78" s="738"/>
      <c r="C78" s="739"/>
      <c r="D78" s="155">
        <f t="shared" ref="D78:H83" si="16">D79</f>
        <v>0</v>
      </c>
      <c r="E78" s="322">
        <f t="shared" si="16"/>
        <v>2500</v>
      </c>
      <c r="F78" s="473">
        <f t="shared" si="16"/>
        <v>2500</v>
      </c>
      <c r="G78" s="547">
        <f t="shared" si="16"/>
        <v>3000</v>
      </c>
      <c r="H78" s="547">
        <f>H79</f>
        <v>3000</v>
      </c>
      <c r="I78" s="115">
        <v>0</v>
      </c>
      <c r="J78" s="115">
        <f t="shared" si="15"/>
        <v>100</v>
      </c>
      <c r="K78" s="115">
        <f t="shared" si="7"/>
        <v>120</v>
      </c>
      <c r="L78" s="115">
        <f t="shared" si="8"/>
        <v>100</v>
      </c>
      <c r="M78" s="35"/>
    </row>
    <row r="79" spans="1:15" ht="13.5" customHeight="1" x14ac:dyDescent="0.2">
      <c r="A79" s="725" t="s">
        <v>99</v>
      </c>
      <c r="B79" s="726"/>
      <c r="C79" s="727"/>
      <c r="D79" s="142">
        <f t="shared" si="16"/>
        <v>0</v>
      </c>
      <c r="E79" s="311">
        <f>E83</f>
        <v>2500</v>
      </c>
      <c r="F79" s="474">
        <f>F83</f>
        <v>2500</v>
      </c>
      <c r="G79" s="487">
        <f t="shared" si="16"/>
        <v>3000</v>
      </c>
      <c r="H79" s="487">
        <f t="shared" si="16"/>
        <v>3000</v>
      </c>
      <c r="I79" s="18">
        <v>0</v>
      </c>
      <c r="J79" s="18">
        <f t="shared" si="15"/>
        <v>100</v>
      </c>
      <c r="K79" s="18">
        <f t="shared" si="7"/>
        <v>120</v>
      </c>
      <c r="L79" s="18">
        <f t="shared" si="8"/>
        <v>100</v>
      </c>
      <c r="M79" s="35"/>
    </row>
    <row r="80" spans="1:15" ht="13.5" customHeight="1" x14ac:dyDescent="0.2">
      <c r="A80" s="711" t="s">
        <v>329</v>
      </c>
      <c r="B80" s="712"/>
      <c r="C80" s="713"/>
      <c r="D80" s="139">
        <f>D83</f>
        <v>0</v>
      </c>
      <c r="E80" s="312">
        <v>0</v>
      </c>
      <c r="F80" s="475">
        <v>0</v>
      </c>
      <c r="G80" s="545">
        <f>G83</f>
        <v>3000</v>
      </c>
      <c r="H80" s="545">
        <f>H83</f>
        <v>3000</v>
      </c>
      <c r="I80" s="20">
        <v>0</v>
      </c>
      <c r="J80" s="20">
        <v>0</v>
      </c>
      <c r="K80" s="20">
        <v>0</v>
      </c>
      <c r="L80" s="20">
        <f t="shared" si="8"/>
        <v>100</v>
      </c>
    </row>
    <row r="81" spans="1:13" ht="13.5" customHeight="1" x14ac:dyDescent="0.2">
      <c r="A81" s="734" t="s">
        <v>332</v>
      </c>
      <c r="B81" s="746"/>
      <c r="C81" s="747"/>
      <c r="D81" s="139">
        <v>0</v>
      </c>
      <c r="E81" s="312">
        <v>2500</v>
      </c>
      <c r="F81" s="475">
        <v>2500</v>
      </c>
      <c r="G81" s="545">
        <v>0</v>
      </c>
      <c r="H81" s="545">
        <v>0</v>
      </c>
      <c r="I81" s="20">
        <v>0</v>
      </c>
      <c r="J81" s="20">
        <v>0</v>
      </c>
      <c r="K81" s="20">
        <v>0</v>
      </c>
      <c r="L81" s="20">
        <v>0</v>
      </c>
    </row>
    <row r="82" spans="1:13" ht="13.5" customHeight="1" x14ac:dyDescent="0.2">
      <c r="A82" s="731" t="s">
        <v>330</v>
      </c>
      <c r="B82" s="732"/>
      <c r="C82" s="732"/>
      <c r="D82" s="139">
        <v>0</v>
      </c>
      <c r="E82" s="312">
        <v>0</v>
      </c>
      <c r="F82" s="475">
        <v>0</v>
      </c>
      <c r="G82" s="545">
        <v>0</v>
      </c>
      <c r="H82" s="545">
        <v>0</v>
      </c>
      <c r="I82" s="20">
        <v>0</v>
      </c>
      <c r="J82" s="20">
        <v>0</v>
      </c>
      <c r="K82" s="20">
        <v>0</v>
      </c>
      <c r="L82" s="20">
        <v>0</v>
      </c>
    </row>
    <row r="83" spans="1:13" ht="13.5" customHeight="1" x14ac:dyDescent="0.2">
      <c r="B83" s="140">
        <v>3</v>
      </c>
      <c r="C83" s="141" t="s">
        <v>79</v>
      </c>
      <c r="D83" s="36">
        <f t="shared" si="16"/>
        <v>0</v>
      </c>
      <c r="E83" s="313">
        <f t="shared" si="16"/>
        <v>2500</v>
      </c>
      <c r="F83" s="471">
        <f t="shared" si="16"/>
        <v>2500</v>
      </c>
      <c r="G83" s="485">
        <f t="shared" si="16"/>
        <v>3000</v>
      </c>
      <c r="H83" s="485">
        <f t="shared" si="16"/>
        <v>3000</v>
      </c>
      <c r="I83" s="34">
        <v>0</v>
      </c>
      <c r="J83" s="34">
        <f t="shared" ref="J83:J87" si="17">F83/E83*100</f>
        <v>100</v>
      </c>
      <c r="K83" s="34">
        <f t="shared" si="7"/>
        <v>120</v>
      </c>
      <c r="L83" s="34">
        <f t="shared" si="8"/>
        <v>100</v>
      </c>
    </row>
    <row r="84" spans="1:13" ht="13.5" customHeight="1" x14ac:dyDescent="0.2">
      <c r="B84" s="22">
        <v>32</v>
      </c>
      <c r="C84" s="42" t="s">
        <v>80</v>
      </c>
      <c r="D84" s="88">
        <f>SUM(D85:D85)</f>
        <v>0</v>
      </c>
      <c r="E84" s="314">
        <f>SUM(E85:E85)</f>
        <v>2500</v>
      </c>
      <c r="F84" s="476">
        <f>SUM(F85:F85)</f>
        <v>2500</v>
      </c>
      <c r="G84" s="88">
        <f>SUM(G85:G85)</f>
        <v>3000</v>
      </c>
      <c r="H84" s="88">
        <f>SUM(H85:H85)</f>
        <v>3000</v>
      </c>
      <c r="I84" s="34">
        <v>0</v>
      </c>
      <c r="J84" s="34">
        <f t="shared" si="17"/>
        <v>100</v>
      </c>
      <c r="K84" s="34">
        <f t="shared" si="7"/>
        <v>120</v>
      </c>
      <c r="L84" s="34">
        <f t="shared" si="8"/>
        <v>100</v>
      </c>
    </row>
    <row r="85" spans="1:13" ht="13.5" customHeight="1" x14ac:dyDescent="0.2">
      <c r="B85" s="26">
        <v>323</v>
      </c>
      <c r="C85" s="151" t="s">
        <v>93</v>
      </c>
      <c r="D85" s="27">
        <v>0</v>
      </c>
      <c r="E85" s="328">
        <v>2500</v>
      </c>
      <c r="F85" s="465">
        <v>2500</v>
      </c>
      <c r="G85" s="546">
        <v>3000</v>
      </c>
      <c r="H85" s="546">
        <v>3000</v>
      </c>
      <c r="I85" s="34">
        <v>0</v>
      </c>
      <c r="J85" s="34">
        <f t="shared" si="17"/>
        <v>100</v>
      </c>
      <c r="K85" s="34">
        <f t="shared" si="7"/>
        <v>120</v>
      </c>
      <c r="L85" s="34">
        <f t="shared" si="8"/>
        <v>100</v>
      </c>
    </row>
    <row r="86" spans="1:13" ht="13.5" customHeight="1" x14ac:dyDescent="0.2">
      <c r="A86" s="714" t="s">
        <v>240</v>
      </c>
      <c r="B86" s="715"/>
      <c r="C86" s="716"/>
      <c r="D86" s="147">
        <f t="shared" ref="D86:H87" si="18">D87</f>
        <v>5441.64</v>
      </c>
      <c r="E86" s="310">
        <f t="shared" si="18"/>
        <v>4800</v>
      </c>
      <c r="F86" s="473">
        <f t="shared" si="18"/>
        <v>5400</v>
      </c>
      <c r="G86" s="512">
        <f t="shared" si="18"/>
        <v>5400</v>
      </c>
      <c r="H86" s="512">
        <f t="shared" si="18"/>
        <v>5400</v>
      </c>
      <c r="I86" s="16">
        <v>0</v>
      </c>
      <c r="J86" s="16">
        <f t="shared" si="17"/>
        <v>112.5</v>
      </c>
      <c r="K86" s="16">
        <f t="shared" ref="K86:L88" si="19">G86/F86*100</f>
        <v>100</v>
      </c>
      <c r="L86" s="16">
        <f t="shared" si="19"/>
        <v>100</v>
      </c>
    </row>
    <row r="87" spans="1:13" ht="13.5" customHeight="1" x14ac:dyDescent="0.2">
      <c r="A87" s="725" t="s">
        <v>86</v>
      </c>
      <c r="B87" s="726"/>
      <c r="C87" s="727"/>
      <c r="D87" s="142">
        <f t="shared" si="18"/>
        <v>5441.64</v>
      </c>
      <c r="E87" s="311">
        <f>E91</f>
        <v>4800</v>
      </c>
      <c r="F87" s="474">
        <f>F91</f>
        <v>5400</v>
      </c>
      <c r="G87" s="487">
        <f t="shared" si="18"/>
        <v>5400</v>
      </c>
      <c r="H87" s="487">
        <f t="shared" si="18"/>
        <v>5400</v>
      </c>
      <c r="I87" s="18">
        <v>0</v>
      </c>
      <c r="J87" s="18">
        <f t="shared" si="17"/>
        <v>112.5</v>
      </c>
      <c r="K87" s="18">
        <f t="shared" si="19"/>
        <v>100</v>
      </c>
      <c r="L87" s="18">
        <f t="shared" si="19"/>
        <v>100</v>
      </c>
    </row>
    <row r="88" spans="1:13" ht="13.5" customHeight="1" x14ac:dyDescent="0.2">
      <c r="A88" s="711" t="s">
        <v>329</v>
      </c>
      <c r="B88" s="712"/>
      <c r="C88" s="713"/>
      <c r="D88" s="139">
        <f>D91</f>
        <v>5441.64</v>
      </c>
      <c r="E88" s="312">
        <v>4800</v>
      </c>
      <c r="F88" s="475">
        <v>5400</v>
      </c>
      <c r="G88" s="545">
        <f>G91</f>
        <v>5400</v>
      </c>
      <c r="H88" s="545">
        <f>H91</f>
        <v>5400</v>
      </c>
      <c r="I88" s="20">
        <v>0</v>
      </c>
      <c r="J88" s="20">
        <v>0</v>
      </c>
      <c r="K88" s="20">
        <v>0</v>
      </c>
      <c r="L88" s="20">
        <f t="shared" si="19"/>
        <v>100</v>
      </c>
    </row>
    <row r="89" spans="1:13" ht="13.5" customHeight="1" x14ac:dyDescent="0.2">
      <c r="A89" s="734" t="s">
        <v>332</v>
      </c>
      <c r="B89" s="746"/>
      <c r="C89" s="747"/>
      <c r="D89" s="139">
        <v>0</v>
      </c>
      <c r="E89" s="312">
        <v>0</v>
      </c>
      <c r="F89" s="475">
        <v>0</v>
      </c>
      <c r="G89" s="545">
        <v>0</v>
      </c>
      <c r="H89" s="545">
        <v>0</v>
      </c>
      <c r="I89" s="20">
        <v>0</v>
      </c>
      <c r="J89" s="20">
        <v>0</v>
      </c>
      <c r="K89" s="20">
        <v>0</v>
      </c>
      <c r="L89" s="20">
        <v>0</v>
      </c>
    </row>
    <row r="90" spans="1:13" ht="13.5" customHeight="1" x14ac:dyDescent="0.2">
      <c r="A90" s="731" t="s">
        <v>330</v>
      </c>
      <c r="B90" s="732"/>
      <c r="C90" s="732"/>
      <c r="D90" s="139">
        <v>0</v>
      </c>
      <c r="E90" s="312">
        <v>0</v>
      </c>
      <c r="F90" s="475">
        <v>0</v>
      </c>
      <c r="G90" s="545">
        <v>0</v>
      </c>
      <c r="H90" s="545">
        <v>0</v>
      </c>
      <c r="I90" s="20">
        <v>0</v>
      </c>
      <c r="J90" s="20">
        <v>0</v>
      </c>
      <c r="K90" s="20">
        <v>0</v>
      </c>
      <c r="L90" s="20">
        <v>0</v>
      </c>
    </row>
    <row r="91" spans="1:13" ht="13.5" customHeight="1" x14ac:dyDescent="0.2">
      <c r="B91" s="140">
        <v>3</v>
      </c>
      <c r="C91" s="141" t="s">
        <v>79</v>
      </c>
      <c r="D91" s="123">
        <f t="shared" ref="D91:H92" si="20">D92</f>
        <v>5441.64</v>
      </c>
      <c r="E91" s="329">
        <f t="shared" si="20"/>
        <v>4800</v>
      </c>
      <c r="F91" s="477">
        <f t="shared" si="20"/>
        <v>5400</v>
      </c>
      <c r="G91" s="548">
        <f t="shared" si="20"/>
        <v>5400</v>
      </c>
      <c r="H91" s="548">
        <f t="shared" si="20"/>
        <v>5400</v>
      </c>
      <c r="I91" s="105">
        <v>0</v>
      </c>
      <c r="J91" s="34">
        <f t="shared" ref="J91:L93" si="21">F91/E91*100</f>
        <v>112.5</v>
      </c>
      <c r="K91" s="34">
        <f t="shared" si="21"/>
        <v>100</v>
      </c>
      <c r="L91" s="34">
        <f t="shared" si="21"/>
        <v>100</v>
      </c>
    </row>
    <row r="92" spans="1:13" ht="13.5" customHeight="1" x14ac:dyDescent="0.2">
      <c r="B92" s="22">
        <v>36</v>
      </c>
      <c r="C92" s="42" t="s">
        <v>115</v>
      </c>
      <c r="D92" s="123">
        <f t="shared" si="20"/>
        <v>5441.64</v>
      </c>
      <c r="E92" s="329">
        <f t="shared" si="20"/>
        <v>4800</v>
      </c>
      <c r="F92" s="477">
        <f t="shared" si="20"/>
        <v>5400</v>
      </c>
      <c r="G92" s="548">
        <f t="shared" si="20"/>
        <v>5400</v>
      </c>
      <c r="H92" s="548">
        <f t="shared" si="20"/>
        <v>5400</v>
      </c>
      <c r="I92" s="105">
        <v>0</v>
      </c>
      <c r="J92" s="34">
        <f t="shared" si="21"/>
        <v>112.5</v>
      </c>
      <c r="K92" s="34">
        <f t="shared" si="21"/>
        <v>100</v>
      </c>
      <c r="L92" s="34">
        <f t="shared" si="21"/>
        <v>100</v>
      </c>
    </row>
    <row r="93" spans="1:13" ht="13.5" customHeight="1" x14ac:dyDescent="0.2">
      <c r="B93" s="26">
        <v>363</v>
      </c>
      <c r="C93" s="151" t="s">
        <v>116</v>
      </c>
      <c r="D93" s="27">
        <v>5441.64</v>
      </c>
      <c r="E93" s="328">
        <v>4800</v>
      </c>
      <c r="F93" s="465">
        <v>5400</v>
      </c>
      <c r="G93" s="546">
        <v>5400</v>
      </c>
      <c r="H93" s="546">
        <v>5400</v>
      </c>
      <c r="I93" s="34">
        <v>0</v>
      </c>
      <c r="J93" s="34">
        <f t="shared" si="21"/>
        <v>112.5</v>
      </c>
      <c r="K93" s="34">
        <f t="shared" si="21"/>
        <v>100</v>
      </c>
      <c r="L93" s="34">
        <f t="shared" si="21"/>
        <v>100</v>
      </c>
    </row>
    <row r="94" spans="1:13" ht="13.5" customHeight="1" x14ac:dyDescent="0.2">
      <c r="A94" s="714" t="s">
        <v>100</v>
      </c>
      <c r="B94" s="715"/>
      <c r="C94" s="716"/>
      <c r="D94" s="147">
        <f t="shared" ref="D94:H99" si="22">D95</f>
        <v>2654.46</v>
      </c>
      <c r="E94" s="310">
        <f t="shared" si="22"/>
        <v>2655</v>
      </c>
      <c r="F94" s="473">
        <f t="shared" si="22"/>
        <v>2655</v>
      </c>
      <c r="G94" s="512">
        <f t="shared" si="22"/>
        <v>0</v>
      </c>
      <c r="H94" s="512">
        <f t="shared" si="22"/>
        <v>0</v>
      </c>
      <c r="I94" s="16">
        <f t="shared" ref="I94:J96" si="23">E94/D94*100</f>
        <v>100.02034312063471</v>
      </c>
      <c r="J94" s="16">
        <f t="shared" si="23"/>
        <v>100</v>
      </c>
      <c r="K94" s="16">
        <f t="shared" si="7"/>
        <v>0</v>
      </c>
      <c r="L94" s="16">
        <v>0</v>
      </c>
      <c r="M94" s="35"/>
    </row>
    <row r="95" spans="1:13" ht="13.5" customHeight="1" x14ac:dyDescent="0.2">
      <c r="A95" s="725" t="s">
        <v>86</v>
      </c>
      <c r="B95" s="726"/>
      <c r="C95" s="727"/>
      <c r="D95" s="142">
        <f t="shared" si="22"/>
        <v>2654.46</v>
      </c>
      <c r="E95" s="311">
        <f>E99</f>
        <v>2655</v>
      </c>
      <c r="F95" s="474">
        <f>F99</f>
        <v>2655</v>
      </c>
      <c r="G95" s="487">
        <f t="shared" si="22"/>
        <v>0</v>
      </c>
      <c r="H95" s="487">
        <f t="shared" si="22"/>
        <v>0</v>
      </c>
      <c r="I95" s="18">
        <f t="shared" si="23"/>
        <v>100.02034312063471</v>
      </c>
      <c r="J95" s="18">
        <f t="shared" si="23"/>
        <v>100</v>
      </c>
      <c r="K95" s="18">
        <f t="shared" si="7"/>
        <v>0</v>
      </c>
      <c r="L95" s="18">
        <v>0</v>
      </c>
    </row>
    <row r="96" spans="1:13" ht="13.5" customHeight="1" x14ac:dyDescent="0.2">
      <c r="A96" s="711" t="s">
        <v>329</v>
      </c>
      <c r="B96" s="712"/>
      <c r="C96" s="713"/>
      <c r="D96" s="139">
        <f>D99</f>
        <v>2654.46</v>
      </c>
      <c r="E96" s="312">
        <v>0</v>
      </c>
      <c r="F96" s="475">
        <v>2655</v>
      </c>
      <c r="G96" s="545">
        <f>G99</f>
        <v>0</v>
      </c>
      <c r="H96" s="545">
        <f>H99</f>
        <v>0</v>
      </c>
      <c r="I96" s="20">
        <f t="shared" si="23"/>
        <v>0</v>
      </c>
      <c r="J96" s="20">
        <v>0</v>
      </c>
      <c r="K96" s="20">
        <v>0</v>
      </c>
      <c r="L96" s="20">
        <v>0</v>
      </c>
    </row>
    <row r="97" spans="1:14" ht="13.5" customHeight="1" x14ac:dyDescent="0.2">
      <c r="A97" s="734" t="s">
        <v>332</v>
      </c>
      <c r="B97" s="746"/>
      <c r="C97" s="747"/>
      <c r="D97" s="139">
        <v>0</v>
      </c>
      <c r="E97" s="312">
        <v>2655</v>
      </c>
      <c r="F97" s="475">
        <v>0</v>
      </c>
      <c r="G97" s="545">
        <v>0</v>
      </c>
      <c r="H97" s="545">
        <v>0</v>
      </c>
      <c r="I97" s="20">
        <v>0</v>
      </c>
      <c r="J97" s="20">
        <v>0</v>
      </c>
      <c r="K97" s="20">
        <v>0</v>
      </c>
      <c r="L97" s="20">
        <v>0</v>
      </c>
    </row>
    <row r="98" spans="1:14" ht="13.5" customHeight="1" x14ac:dyDescent="0.2">
      <c r="A98" s="731" t="s">
        <v>330</v>
      </c>
      <c r="B98" s="732"/>
      <c r="C98" s="732"/>
      <c r="D98" s="139">
        <v>0</v>
      </c>
      <c r="E98" s="312">
        <v>0</v>
      </c>
      <c r="F98" s="475">
        <v>0</v>
      </c>
      <c r="G98" s="545">
        <v>0</v>
      </c>
      <c r="H98" s="545">
        <v>0</v>
      </c>
      <c r="I98" s="20">
        <v>0</v>
      </c>
      <c r="J98" s="20">
        <v>0</v>
      </c>
      <c r="K98" s="20">
        <v>0</v>
      </c>
      <c r="L98" s="20">
        <v>0</v>
      </c>
    </row>
    <row r="99" spans="1:14" ht="13.5" customHeight="1" x14ac:dyDescent="0.2">
      <c r="B99" s="140">
        <v>3</v>
      </c>
      <c r="C99" s="141" t="s">
        <v>79</v>
      </c>
      <c r="D99" s="36">
        <f t="shared" si="22"/>
        <v>2654.46</v>
      </c>
      <c r="E99" s="313">
        <f t="shared" si="22"/>
        <v>2655</v>
      </c>
      <c r="F99" s="471">
        <f t="shared" si="22"/>
        <v>2655</v>
      </c>
      <c r="G99" s="485">
        <f t="shared" si="22"/>
        <v>0</v>
      </c>
      <c r="H99" s="485">
        <f t="shared" si="22"/>
        <v>0</v>
      </c>
      <c r="I99" s="34">
        <f t="shared" ref="I99:J103" si="24">E99/D99*100</f>
        <v>100.02034312063471</v>
      </c>
      <c r="J99" s="34">
        <f t="shared" si="24"/>
        <v>100</v>
      </c>
      <c r="K99" s="34">
        <f t="shared" si="7"/>
        <v>0</v>
      </c>
      <c r="L99" s="34">
        <v>0</v>
      </c>
    </row>
    <row r="100" spans="1:14" ht="13.5" customHeight="1" x14ac:dyDescent="0.2">
      <c r="B100" s="22">
        <v>32</v>
      </c>
      <c r="C100" s="42" t="s">
        <v>80</v>
      </c>
      <c r="D100" s="88">
        <f>SUM(D101:D101)</f>
        <v>2654.46</v>
      </c>
      <c r="E100" s="314">
        <f>SUM(E101:E101)</f>
        <v>2655</v>
      </c>
      <c r="F100" s="476">
        <f>SUM(F101:F101)</f>
        <v>2655</v>
      </c>
      <c r="G100" s="88">
        <f>SUM(G101:G101)</f>
        <v>0</v>
      </c>
      <c r="H100" s="58">
        <f>SUM(H101:H101)</f>
        <v>0</v>
      </c>
      <c r="I100" s="34">
        <f t="shared" si="24"/>
        <v>100.02034312063471</v>
      </c>
      <c r="J100" s="34">
        <f t="shared" si="24"/>
        <v>100</v>
      </c>
      <c r="K100" s="34">
        <f t="shared" si="7"/>
        <v>0</v>
      </c>
      <c r="L100" s="34">
        <v>0</v>
      </c>
    </row>
    <row r="101" spans="1:14" ht="13.5" customHeight="1" x14ac:dyDescent="0.2">
      <c r="B101" s="26">
        <v>323</v>
      </c>
      <c r="C101" s="151" t="s">
        <v>93</v>
      </c>
      <c r="D101" s="27">
        <v>2654.46</v>
      </c>
      <c r="E101" s="328">
        <v>2655</v>
      </c>
      <c r="F101" s="465">
        <v>2655</v>
      </c>
      <c r="G101" s="546">
        <v>0</v>
      </c>
      <c r="H101" s="546">
        <v>0</v>
      </c>
      <c r="I101" s="34">
        <f t="shared" si="24"/>
        <v>100.02034312063471</v>
      </c>
      <c r="J101" s="34">
        <f t="shared" si="24"/>
        <v>100</v>
      </c>
      <c r="K101" s="34">
        <f t="shared" si="7"/>
        <v>0</v>
      </c>
      <c r="L101" s="34">
        <v>0</v>
      </c>
    </row>
    <row r="102" spans="1:14" ht="13.5" customHeight="1" x14ac:dyDescent="0.2">
      <c r="A102" s="722" t="s">
        <v>101</v>
      </c>
      <c r="B102" s="723"/>
      <c r="C102" s="724"/>
      <c r="D102" s="147">
        <f>D103</f>
        <v>20888.810000000001</v>
      </c>
      <c r="E102" s="310">
        <f>E103</f>
        <v>22200</v>
      </c>
      <c r="F102" s="473">
        <f>F103</f>
        <v>27700</v>
      </c>
      <c r="G102" s="512">
        <f>G103</f>
        <v>28400</v>
      </c>
      <c r="H102" s="512">
        <f>H103</f>
        <v>28500</v>
      </c>
      <c r="I102" s="16">
        <f t="shared" si="24"/>
        <v>106.27699710993588</v>
      </c>
      <c r="J102" s="16">
        <f t="shared" si="24"/>
        <v>124.77477477477477</v>
      </c>
      <c r="K102" s="16">
        <f t="shared" si="7"/>
        <v>102.52707581227436</v>
      </c>
      <c r="L102" s="16">
        <f t="shared" si="8"/>
        <v>100.35211267605635</v>
      </c>
      <c r="M102" s="35"/>
    </row>
    <row r="103" spans="1:14" ht="13.5" customHeight="1" x14ac:dyDescent="0.2">
      <c r="A103" s="725" t="s">
        <v>86</v>
      </c>
      <c r="B103" s="726"/>
      <c r="C103" s="727"/>
      <c r="D103" s="142">
        <f>SUM(D108,D116)</f>
        <v>20888.810000000001</v>
      </c>
      <c r="E103" s="330">
        <f>SUM(E108,E116)</f>
        <v>22200</v>
      </c>
      <c r="F103" s="474">
        <f>SUM(F108,F116)</f>
        <v>27700</v>
      </c>
      <c r="G103" s="487">
        <f>SUM(G108,G116)</f>
        <v>28400</v>
      </c>
      <c r="H103" s="487">
        <f>SUM(H108,H116)</f>
        <v>28500</v>
      </c>
      <c r="I103" s="18">
        <f t="shared" si="24"/>
        <v>106.27699710993588</v>
      </c>
      <c r="J103" s="18">
        <f t="shared" si="24"/>
        <v>124.77477477477477</v>
      </c>
      <c r="K103" s="18">
        <f t="shared" si="7"/>
        <v>102.52707581227436</v>
      </c>
      <c r="L103" s="18">
        <f t="shared" si="8"/>
        <v>100.35211267605635</v>
      </c>
    </row>
    <row r="104" spans="1:14" ht="13.5" customHeight="1" x14ac:dyDescent="0.2">
      <c r="A104" s="711" t="s">
        <v>329</v>
      </c>
      <c r="B104" s="712"/>
      <c r="C104" s="713"/>
      <c r="D104" s="153">
        <v>11810.22</v>
      </c>
      <c r="E104" s="312">
        <v>0</v>
      </c>
      <c r="F104" s="475">
        <v>0</v>
      </c>
      <c r="G104" s="545">
        <v>7100</v>
      </c>
      <c r="H104" s="545">
        <v>0</v>
      </c>
      <c r="I104" s="20">
        <f>E104/D104*100</f>
        <v>0</v>
      </c>
      <c r="J104" s="20">
        <v>0</v>
      </c>
      <c r="K104" s="20">
        <v>0</v>
      </c>
      <c r="L104" s="20">
        <v>0</v>
      </c>
    </row>
    <row r="105" spans="1:14" ht="13.5" customHeight="1" x14ac:dyDescent="0.2">
      <c r="A105" s="734" t="s">
        <v>326</v>
      </c>
      <c r="B105" s="746"/>
      <c r="C105" s="747"/>
      <c r="D105" s="153">
        <v>0</v>
      </c>
      <c r="E105" s="312">
        <v>12200</v>
      </c>
      <c r="F105" s="475">
        <v>12700</v>
      </c>
      <c r="G105" s="545">
        <v>6300</v>
      </c>
      <c r="H105" s="545">
        <v>13500</v>
      </c>
      <c r="I105" s="20">
        <v>0</v>
      </c>
      <c r="J105" s="20">
        <v>0</v>
      </c>
      <c r="K105" s="20">
        <v>0</v>
      </c>
      <c r="L105" s="20">
        <v>0</v>
      </c>
    </row>
    <row r="106" spans="1:14" ht="13.5" customHeight="1" x14ac:dyDescent="0.2">
      <c r="A106" s="731" t="s">
        <v>330</v>
      </c>
      <c r="B106" s="732"/>
      <c r="C106" s="732"/>
      <c r="D106" s="153">
        <v>0</v>
      </c>
      <c r="E106" s="312">
        <v>0</v>
      </c>
      <c r="F106" s="475">
        <v>0</v>
      </c>
      <c r="G106" s="545">
        <v>0</v>
      </c>
      <c r="H106" s="545">
        <v>0</v>
      </c>
      <c r="I106" s="20">
        <v>0</v>
      </c>
      <c r="J106" s="20">
        <v>0</v>
      </c>
      <c r="K106" s="20">
        <v>0</v>
      </c>
      <c r="L106" s="20">
        <v>0</v>
      </c>
    </row>
    <row r="107" spans="1:14" ht="13.5" customHeight="1" x14ac:dyDescent="0.2">
      <c r="A107" s="728" t="s">
        <v>333</v>
      </c>
      <c r="B107" s="729"/>
      <c r="C107" s="730"/>
      <c r="D107" s="153">
        <v>9078.59</v>
      </c>
      <c r="E107" s="312">
        <v>10000</v>
      </c>
      <c r="F107" s="475">
        <v>15000</v>
      </c>
      <c r="G107" s="545">
        <v>15000</v>
      </c>
      <c r="H107" s="545">
        <v>15000</v>
      </c>
      <c r="I107" s="20">
        <f t="shared" ref="I107:J112" si="25">E107/D107*100</f>
        <v>110.14926326665264</v>
      </c>
      <c r="J107" s="20">
        <f t="shared" si="25"/>
        <v>150</v>
      </c>
      <c r="K107" s="20">
        <f t="shared" si="7"/>
        <v>100</v>
      </c>
      <c r="L107" s="20">
        <f t="shared" si="8"/>
        <v>100</v>
      </c>
      <c r="N107" s="45"/>
    </row>
    <row r="108" spans="1:14" ht="13.5" customHeight="1" x14ac:dyDescent="0.2">
      <c r="B108" s="140">
        <v>3</v>
      </c>
      <c r="C108" s="141" t="s">
        <v>79</v>
      </c>
      <c r="D108" s="21">
        <f>SUM(D109,D112)</f>
        <v>15473.810000000001</v>
      </c>
      <c r="E108" s="325">
        <f>SUM(E109,E112)</f>
        <v>17200</v>
      </c>
      <c r="F108" s="477">
        <f>SUM(F109,F112)</f>
        <v>22700</v>
      </c>
      <c r="G108" s="548">
        <f>SUM(G109,G112)</f>
        <v>28400</v>
      </c>
      <c r="H108" s="548">
        <f>SUM(H109,H112)</f>
        <v>28500</v>
      </c>
      <c r="I108" s="34">
        <f t="shared" si="25"/>
        <v>111.15555897351719</v>
      </c>
      <c r="J108" s="34">
        <f t="shared" si="25"/>
        <v>131.97674418604649</v>
      </c>
      <c r="K108" s="34">
        <f t="shared" si="7"/>
        <v>125.1101321585903</v>
      </c>
      <c r="L108" s="34">
        <f t="shared" si="8"/>
        <v>100.35211267605635</v>
      </c>
    </row>
    <row r="109" spans="1:14" ht="13.5" customHeight="1" x14ac:dyDescent="0.2">
      <c r="B109" s="24">
        <v>31</v>
      </c>
      <c r="C109" s="42" t="s">
        <v>87</v>
      </c>
      <c r="D109" s="25">
        <f>SUM(D110,D111)</f>
        <v>12590.86</v>
      </c>
      <c r="E109" s="331">
        <f>SUM(E110,E111)</f>
        <v>10000</v>
      </c>
      <c r="F109" s="483">
        <f>SUM(F110,F111)</f>
        <v>14500</v>
      </c>
      <c r="G109" s="585">
        <f>SUM(G110,G111)</f>
        <v>14500</v>
      </c>
      <c r="H109" s="585">
        <f>SUM(H110,H111)</f>
        <v>14500</v>
      </c>
      <c r="I109" s="34">
        <f t="shared" si="25"/>
        <v>79.422692333962885</v>
      </c>
      <c r="J109" s="34">
        <f t="shared" si="25"/>
        <v>145</v>
      </c>
      <c r="K109" s="34">
        <f t="shared" si="7"/>
        <v>100</v>
      </c>
      <c r="L109" s="34">
        <f t="shared" si="8"/>
        <v>100</v>
      </c>
    </row>
    <row r="110" spans="1:14" ht="13.5" customHeight="1" x14ac:dyDescent="0.2">
      <c r="B110" s="23">
        <v>311</v>
      </c>
      <c r="C110" s="46" t="s">
        <v>88</v>
      </c>
      <c r="D110" s="27">
        <v>10956.11</v>
      </c>
      <c r="E110" s="328">
        <v>8000</v>
      </c>
      <c r="F110" s="465">
        <v>11000</v>
      </c>
      <c r="G110" s="546">
        <v>11000</v>
      </c>
      <c r="H110" s="546">
        <v>11000</v>
      </c>
      <c r="I110" s="34">
        <f t="shared" si="25"/>
        <v>73.018617009139192</v>
      </c>
      <c r="J110" s="34">
        <f t="shared" si="25"/>
        <v>137.5</v>
      </c>
      <c r="K110" s="34">
        <f t="shared" si="7"/>
        <v>100</v>
      </c>
      <c r="L110" s="34">
        <f t="shared" si="8"/>
        <v>100</v>
      </c>
    </row>
    <row r="111" spans="1:14" ht="13.5" customHeight="1" x14ac:dyDescent="0.2">
      <c r="B111" s="23">
        <v>313</v>
      </c>
      <c r="C111" s="46" t="s">
        <v>90</v>
      </c>
      <c r="D111" s="27">
        <v>1634.75</v>
      </c>
      <c r="E111" s="328">
        <v>2000</v>
      </c>
      <c r="F111" s="465">
        <v>3500</v>
      </c>
      <c r="G111" s="546">
        <v>3500</v>
      </c>
      <c r="H111" s="546">
        <v>3500</v>
      </c>
      <c r="I111" s="34">
        <f t="shared" si="25"/>
        <v>122.34286588163327</v>
      </c>
      <c r="J111" s="34">
        <f t="shared" si="25"/>
        <v>175</v>
      </c>
      <c r="K111" s="34">
        <f t="shared" si="7"/>
        <v>100</v>
      </c>
      <c r="L111" s="34">
        <f t="shared" si="8"/>
        <v>100</v>
      </c>
    </row>
    <row r="112" spans="1:14" ht="13.5" customHeight="1" x14ac:dyDescent="0.2">
      <c r="B112" s="22">
        <v>32</v>
      </c>
      <c r="C112" s="42" t="s">
        <v>80</v>
      </c>
      <c r="D112" s="21">
        <f>SUM(D113,D114,D115)</f>
        <v>2882.9500000000003</v>
      </c>
      <c r="E112" s="325">
        <f>SUM(E113,E114,E115)</f>
        <v>7200</v>
      </c>
      <c r="F112" s="477">
        <f>SUM(F113,F114,F115)</f>
        <v>8200</v>
      </c>
      <c r="G112" s="503">
        <f>SUM(G113,G114,G115)</f>
        <v>13900</v>
      </c>
      <c r="H112" s="503">
        <f>SUM(H113,H114,H115)</f>
        <v>14000</v>
      </c>
      <c r="I112" s="34">
        <f t="shared" si="25"/>
        <v>249.74418564317796</v>
      </c>
      <c r="J112" s="34">
        <f t="shared" si="25"/>
        <v>113.88888888888889</v>
      </c>
      <c r="K112" s="34">
        <f t="shared" si="7"/>
        <v>169.51219512195121</v>
      </c>
      <c r="L112" s="34">
        <f t="shared" si="8"/>
        <v>100.71942446043165</v>
      </c>
    </row>
    <row r="113" spans="1:15" ht="13.5" customHeight="1" x14ac:dyDescent="0.2">
      <c r="B113" s="119">
        <v>321</v>
      </c>
      <c r="C113" s="53" t="s">
        <v>257</v>
      </c>
      <c r="D113" s="40">
        <v>240.8</v>
      </c>
      <c r="E113" s="328">
        <v>500</v>
      </c>
      <c r="F113" s="465">
        <v>500</v>
      </c>
      <c r="G113" s="546">
        <v>500</v>
      </c>
      <c r="H113" s="546">
        <v>500</v>
      </c>
      <c r="I113" s="107">
        <v>0</v>
      </c>
      <c r="J113" s="107">
        <v>0</v>
      </c>
      <c r="K113" s="107">
        <v>0</v>
      </c>
      <c r="L113" s="107">
        <v>0</v>
      </c>
    </row>
    <row r="114" spans="1:15" ht="13.5" customHeight="1" x14ac:dyDescent="0.2">
      <c r="B114" s="23">
        <v>322</v>
      </c>
      <c r="C114" s="46" t="s">
        <v>92</v>
      </c>
      <c r="D114" s="27">
        <v>2431.15</v>
      </c>
      <c r="E114" s="328">
        <v>4000</v>
      </c>
      <c r="F114" s="465">
        <v>5000</v>
      </c>
      <c r="G114" s="546">
        <v>4000</v>
      </c>
      <c r="H114" s="546">
        <v>4000</v>
      </c>
      <c r="I114" s="34">
        <f>E114/D114*100</f>
        <v>164.53118894350411</v>
      </c>
      <c r="J114" s="34">
        <f>F114/E114*100</f>
        <v>125</v>
      </c>
      <c r="K114" s="34">
        <f t="shared" si="7"/>
        <v>80</v>
      </c>
      <c r="L114" s="34">
        <f t="shared" si="8"/>
        <v>100</v>
      </c>
    </row>
    <row r="115" spans="1:15" ht="13.5" customHeight="1" x14ac:dyDescent="0.2">
      <c r="B115" s="23">
        <v>323</v>
      </c>
      <c r="C115" s="46" t="s">
        <v>93</v>
      </c>
      <c r="D115" s="27">
        <v>211</v>
      </c>
      <c r="E115" s="328">
        <v>2700</v>
      </c>
      <c r="F115" s="465">
        <v>2700</v>
      </c>
      <c r="G115" s="546">
        <v>9400</v>
      </c>
      <c r="H115" s="546">
        <v>9500</v>
      </c>
      <c r="I115" s="34">
        <f>E115/D115*100</f>
        <v>1279.6208530805688</v>
      </c>
      <c r="J115" s="34">
        <f>F115/E115*100</f>
        <v>100</v>
      </c>
      <c r="K115" s="34">
        <f t="shared" si="7"/>
        <v>348.14814814814815</v>
      </c>
      <c r="L115" s="34">
        <f t="shared" si="8"/>
        <v>101.06382978723406</v>
      </c>
    </row>
    <row r="116" spans="1:15" ht="13.5" customHeight="1" x14ac:dyDescent="0.2">
      <c r="B116" s="22">
        <v>4</v>
      </c>
      <c r="C116" s="42" t="s">
        <v>103</v>
      </c>
      <c r="D116" s="32">
        <f>D117</f>
        <v>5415</v>
      </c>
      <c r="E116" s="325">
        <f>E117</f>
        <v>5000</v>
      </c>
      <c r="F116" s="477">
        <f t="shared" ref="F116:H117" si="26">F117</f>
        <v>5000</v>
      </c>
      <c r="G116" s="548">
        <f t="shared" si="26"/>
        <v>0</v>
      </c>
      <c r="H116" s="548">
        <f t="shared" si="26"/>
        <v>0</v>
      </c>
      <c r="I116" s="105">
        <v>0</v>
      </c>
      <c r="J116" s="34">
        <f t="shared" ref="J116:K118" si="27">F116/E116*100</f>
        <v>100</v>
      </c>
      <c r="K116" s="34">
        <f t="shared" si="27"/>
        <v>0</v>
      </c>
      <c r="L116" s="34">
        <v>0</v>
      </c>
    </row>
    <row r="117" spans="1:15" ht="13.5" customHeight="1" x14ac:dyDescent="0.2">
      <c r="B117" s="22">
        <v>42</v>
      </c>
      <c r="C117" s="42" t="s">
        <v>104</v>
      </c>
      <c r="D117" s="32">
        <f>D118</f>
        <v>5415</v>
      </c>
      <c r="E117" s="325">
        <f>E118</f>
        <v>5000</v>
      </c>
      <c r="F117" s="477">
        <f t="shared" si="26"/>
        <v>5000</v>
      </c>
      <c r="G117" s="548">
        <f t="shared" si="26"/>
        <v>0</v>
      </c>
      <c r="H117" s="548">
        <f t="shared" si="26"/>
        <v>0</v>
      </c>
      <c r="I117" s="105">
        <v>0</v>
      </c>
      <c r="J117" s="34">
        <f t="shared" si="27"/>
        <v>100</v>
      </c>
      <c r="K117" s="34">
        <f t="shared" si="27"/>
        <v>0</v>
      </c>
      <c r="L117" s="34">
        <v>0</v>
      </c>
    </row>
    <row r="118" spans="1:15" ht="13.5" customHeight="1" x14ac:dyDescent="0.2">
      <c r="B118" s="26">
        <v>422</v>
      </c>
      <c r="C118" s="151" t="s">
        <v>105</v>
      </c>
      <c r="D118" s="27">
        <v>5415</v>
      </c>
      <c r="E118" s="328">
        <v>5000</v>
      </c>
      <c r="F118" s="465">
        <v>5000</v>
      </c>
      <c r="G118" s="546">
        <v>0</v>
      </c>
      <c r="H118" s="546">
        <v>0</v>
      </c>
      <c r="I118" s="34">
        <v>0</v>
      </c>
      <c r="J118" s="34">
        <f t="shared" si="27"/>
        <v>100</v>
      </c>
      <c r="K118" s="34">
        <f t="shared" si="27"/>
        <v>0</v>
      </c>
      <c r="L118" s="34">
        <v>0</v>
      </c>
    </row>
    <row r="119" spans="1:15" ht="27" customHeight="1" x14ac:dyDescent="0.2">
      <c r="A119" s="722" t="s">
        <v>102</v>
      </c>
      <c r="B119" s="723"/>
      <c r="C119" s="724"/>
      <c r="D119" s="155">
        <f t="shared" ref="D119:H124" si="28">D120</f>
        <v>0</v>
      </c>
      <c r="E119" s="322">
        <f t="shared" si="28"/>
        <v>3000</v>
      </c>
      <c r="F119" s="473">
        <f t="shared" si="28"/>
        <v>3000</v>
      </c>
      <c r="G119" s="547">
        <f t="shared" si="28"/>
        <v>3000</v>
      </c>
      <c r="H119" s="547">
        <f t="shared" si="28"/>
        <v>2000</v>
      </c>
      <c r="I119" s="115">
        <v>0</v>
      </c>
      <c r="J119" s="115">
        <f>F119/E119*100</f>
        <v>100</v>
      </c>
      <c r="K119" s="115">
        <f t="shared" si="7"/>
        <v>100</v>
      </c>
      <c r="L119" s="115">
        <f t="shared" si="8"/>
        <v>66.666666666666657</v>
      </c>
    </row>
    <row r="120" spans="1:15" ht="14.1" customHeight="1" x14ac:dyDescent="0.2">
      <c r="A120" s="748" t="s">
        <v>110</v>
      </c>
      <c r="B120" s="749"/>
      <c r="C120" s="750"/>
      <c r="D120" s="142">
        <f t="shared" si="28"/>
        <v>0</v>
      </c>
      <c r="E120" s="311">
        <f>E124</f>
        <v>3000</v>
      </c>
      <c r="F120" s="474">
        <f>F124</f>
        <v>3000</v>
      </c>
      <c r="G120" s="487">
        <f>G124</f>
        <v>3000</v>
      </c>
      <c r="H120" s="487">
        <f>H124</f>
        <v>2000</v>
      </c>
      <c r="I120" s="18">
        <v>0</v>
      </c>
      <c r="J120" s="18">
        <v>0</v>
      </c>
      <c r="K120" s="18">
        <f t="shared" si="7"/>
        <v>100</v>
      </c>
      <c r="L120" s="18">
        <f t="shared" si="8"/>
        <v>66.666666666666657</v>
      </c>
    </row>
    <row r="121" spans="1:15" ht="13.5" customHeight="1" x14ac:dyDescent="0.2">
      <c r="A121" s="711" t="s">
        <v>329</v>
      </c>
      <c r="B121" s="712"/>
      <c r="C121" s="713"/>
      <c r="D121" s="139">
        <f>D124</f>
        <v>0</v>
      </c>
      <c r="E121" s="312">
        <v>0</v>
      </c>
      <c r="F121" s="475">
        <v>0</v>
      </c>
      <c r="G121" s="545">
        <f>G124</f>
        <v>3000</v>
      </c>
      <c r="H121" s="545">
        <f>H124</f>
        <v>2000</v>
      </c>
      <c r="I121" s="20">
        <v>0</v>
      </c>
      <c r="J121" s="20">
        <v>0</v>
      </c>
      <c r="K121" s="20">
        <v>0</v>
      </c>
      <c r="L121" s="20">
        <f t="shared" si="8"/>
        <v>66.666666666666657</v>
      </c>
    </row>
    <row r="122" spans="1:15" ht="13.5" customHeight="1" x14ac:dyDescent="0.2">
      <c r="A122" s="734" t="s">
        <v>332</v>
      </c>
      <c r="B122" s="746"/>
      <c r="C122" s="747"/>
      <c r="D122" s="139">
        <v>0</v>
      </c>
      <c r="E122" s="312">
        <v>3000</v>
      </c>
      <c r="F122" s="475">
        <v>3000</v>
      </c>
      <c r="G122" s="545">
        <v>0</v>
      </c>
      <c r="H122" s="545">
        <v>0</v>
      </c>
      <c r="I122" s="20">
        <v>0</v>
      </c>
      <c r="J122" s="20">
        <v>0</v>
      </c>
      <c r="K122" s="20">
        <v>0</v>
      </c>
      <c r="L122" s="20">
        <v>0</v>
      </c>
    </row>
    <row r="123" spans="1:15" ht="13.5" customHeight="1" x14ac:dyDescent="0.2">
      <c r="A123" s="731" t="s">
        <v>330</v>
      </c>
      <c r="B123" s="732"/>
      <c r="C123" s="732"/>
      <c r="D123" s="139">
        <v>0</v>
      </c>
      <c r="E123" s="312">
        <v>0</v>
      </c>
      <c r="F123" s="475">
        <v>0</v>
      </c>
      <c r="G123" s="545">
        <v>0</v>
      </c>
      <c r="H123" s="545">
        <v>0</v>
      </c>
      <c r="I123" s="20">
        <v>0</v>
      </c>
      <c r="J123" s="20">
        <v>0</v>
      </c>
      <c r="K123" s="20">
        <v>0</v>
      </c>
      <c r="L123" s="20">
        <v>0</v>
      </c>
    </row>
    <row r="124" spans="1:15" ht="13.5" customHeight="1" x14ac:dyDescent="0.2">
      <c r="B124" s="140">
        <v>4</v>
      </c>
      <c r="C124" s="141" t="s">
        <v>103</v>
      </c>
      <c r="D124" s="21">
        <f t="shared" si="28"/>
        <v>0</v>
      </c>
      <c r="E124" s="325">
        <f t="shared" si="28"/>
        <v>3000</v>
      </c>
      <c r="F124" s="477">
        <f t="shared" si="28"/>
        <v>3000</v>
      </c>
      <c r="G124" s="548">
        <f t="shared" si="28"/>
        <v>3000</v>
      </c>
      <c r="H124" s="548">
        <f t="shared" si="28"/>
        <v>2000</v>
      </c>
      <c r="I124" s="34">
        <v>0</v>
      </c>
      <c r="J124" s="34">
        <f>F124/E124*100</f>
        <v>100</v>
      </c>
      <c r="K124" s="34">
        <f t="shared" si="7"/>
        <v>100</v>
      </c>
      <c r="L124" s="34">
        <f t="shared" si="8"/>
        <v>66.666666666666657</v>
      </c>
    </row>
    <row r="125" spans="1:15" ht="13.5" customHeight="1" x14ac:dyDescent="0.2">
      <c r="B125" s="22">
        <v>42</v>
      </c>
      <c r="C125" s="42" t="s">
        <v>104</v>
      </c>
      <c r="D125" s="21">
        <f>SUM(D126)</f>
        <v>0</v>
      </c>
      <c r="E125" s="325">
        <f>SUM(E126)</f>
        <v>3000</v>
      </c>
      <c r="F125" s="477">
        <f>SUM(F126)</f>
        <v>3000</v>
      </c>
      <c r="G125" s="548">
        <f>SUM(G126)</f>
        <v>3000</v>
      </c>
      <c r="H125" s="548">
        <f>SUM(H126)</f>
        <v>2000</v>
      </c>
      <c r="I125" s="34">
        <v>0</v>
      </c>
      <c r="J125" s="34">
        <f>F125/E125*100</f>
        <v>100</v>
      </c>
      <c r="K125" s="34">
        <f t="shared" si="7"/>
        <v>100</v>
      </c>
      <c r="L125" s="34">
        <f t="shared" si="8"/>
        <v>66.666666666666657</v>
      </c>
    </row>
    <row r="126" spans="1:15" ht="13.5" customHeight="1" x14ac:dyDescent="0.2">
      <c r="B126" s="23">
        <v>422</v>
      </c>
      <c r="C126" s="46" t="s">
        <v>105</v>
      </c>
      <c r="D126" s="27">
        <v>0</v>
      </c>
      <c r="E126" s="315">
        <v>3000</v>
      </c>
      <c r="F126" s="465">
        <v>3000</v>
      </c>
      <c r="G126" s="546">
        <v>3000</v>
      </c>
      <c r="H126" s="546">
        <v>2000</v>
      </c>
      <c r="I126" s="34">
        <v>0</v>
      </c>
      <c r="J126" s="34">
        <f>F126/E126*100</f>
        <v>100</v>
      </c>
      <c r="K126" s="34">
        <f t="shared" si="7"/>
        <v>100</v>
      </c>
      <c r="L126" s="34">
        <f t="shared" si="8"/>
        <v>66.666666666666657</v>
      </c>
      <c r="O126" s="120"/>
    </row>
    <row r="127" spans="1:15" ht="27" customHeight="1" x14ac:dyDescent="0.2">
      <c r="A127" s="722" t="s">
        <v>106</v>
      </c>
      <c r="B127" s="723"/>
      <c r="C127" s="724"/>
      <c r="D127" s="155">
        <f>D128</f>
        <v>42699.25</v>
      </c>
      <c r="E127" s="322">
        <f>E128</f>
        <v>40000</v>
      </c>
      <c r="F127" s="473">
        <f>F128</f>
        <v>45000</v>
      </c>
      <c r="G127" s="547">
        <f>G128</f>
        <v>0</v>
      </c>
      <c r="H127" s="547">
        <f>H128</f>
        <v>0</v>
      </c>
      <c r="I127" s="115">
        <v>0</v>
      </c>
      <c r="J127" s="115">
        <v>0</v>
      </c>
      <c r="K127" s="115">
        <f t="shared" si="7"/>
        <v>0</v>
      </c>
      <c r="L127" s="115">
        <v>0</v>
      </c>
      <c r="N127" s="413"/>
    </row>
    <row r="128" spans="1:15" ht="13.5" customHeight="1" x14ac:dyDescent="0.2">
      <c r="A128" s="748" t="s">
        <v>110</v>
      </c>
      <c r="B128" s="749"/>
      <c r="C128" s="750"/>
      <c r="D128" s="142">
        <f>SUM(D133,D136)</f>
        <v>42699.25</v>
      </c>
      <c r="E128" s="332">
        <f>SUM(E133,E136)</f>
        <v>40000</v>
      </c>
      <c r="F128" s="474">
        <f>SUM(F133,F136)</f>
        <v>45000</v>
      </c>
      <c r="G128" s="487">
        <f>SUM(G136,G133)</f>
        <v>0</v>
      </c>
      <c r="H128" s="487">
        <f>SUM(H136,H133)</f>
        <v>0</v>
      </c>
      <c r="I128" s="18">
        <v>0</v>
      </c>
      <c r="J128" s="18">
        <v>0</v>
      </c>
      <c r="K128" s="18">
        <f t="shared" si="7"/>
        <v>0</v>
      </c>
      <c r="L128" s="18">
        <v>0</v>
      </c>
    </row>
    <row r="129" spans="1:16" ht="13.5" customHeight="1" x14ac:dyDescent="0.2">
      <c r="A129" s="728" t="s">
        <v>334</v>
      </c>
      <c r="B129" s="729"/>
      <c r="C129" s="730"/>
      <c r="D129" s="139">
        <v>12699.25</v>
      </c>
      <c r="E129" s="312">
        <v>23179.8</v>
      </c>
      <c r="F129" s="475">
        <v>45000</v>
      </c>
      <c r="G129" s="545">
        <v>0</v>
      </c>
      <c r="H129" s="545">
        <v>0</v>
      </c>
      <c r="I129" s="20">
        <v>0</v>
      </c>
      <c r="J129" s="20">
        <v>0</v>
      </c>
      <c r="K129" s="20">
        <v>0</v>
      </c>
      <c r="L129" s="20">
        <v>0</v>
      </c>
    </row>
    <row r="130" spans="1:16" ht="13.5" customHeight="1" x14ac:dyDescent="0.2">
      <c r="A130" s="734" t="s">
        <v>326</v>
      </c>
      <c r="B130" s="735"/>
      <c r="C130" s="736"/>
      <c r="D130" s="139">
        <v>0</v>
      </c>
      <c r="E130" s="312">
        <v>16820.2</v>
      </c>
      <c r="F130" s="475">
        <v>0</v>
      </c>
      <c r="G130" s="545">
        <v>0</v>
      </c>
      <c r="H130" s="545">
        <v>0</v>
      </c>
      <c r="I130" s="20">
        <v>0</v>
      </c>
      <c r="J130" s="20">
        <v>0</v>
      </c>
      <c r="K130" s="20">
        <v>0</v>
      </c>
      <c r="L130" s="20">
        <v>0</v>
      </c>
    </row>
    <row r="131" spans="1:16" ht="13.5" customHeight="1" x14ac:dyDescent="0.2">
      <c r="A131" s="731" t="s">
        <v>330</v>
      </c>
      <c r="B131" s="732"/>
      <c r="C131" s="732"/>
      <c r="D131" s="139">
        <v>0</v>
      </c>
      <c r="E131" s="312">
        <v>0</v>
      </c>
      <c r="F131" s="475">
        <v>0</v>
      </c>
      <c r="G131" s="545">
        <v>0</v>
      </c>
      <c r="H131" s="545">
        <v>0</v>
      </c>
      <c r="I131" s="20">
        <v>0</v>
      </c>
      <c r="J131" s="20">
        <v>0</v>
      </c>
      <c r="K131" s="20">
        <v>0</v>
      </c>
      <c r="L131" s="20">
        <v>0</v>
      </c>
    </row>
    <row r="132" spans="1:16" ht="13.5" customHeight="1" x14ac:dyDescent="0.2">
      <c r="A132" s="711" t="s">
        <v>335</v>
      </c>
      <c r="B132" s="712"/>
      <c r="C132" s="713"/>
      <c r="D132" s="139">
        <v>30000</v>
      </c>
      <c r="E132" s="312">
        <v>0</v>
      </c>
      <c r="F132" s="475">
        <v>0</v>
      </c>
      <c r="G132" s="545">
        <v>0</v>
      </c>
      <c r="H132" s="545">
        <v>0</v>
      </c>
      <c r="I132" s="20">
        <v>0</v>
      </c>
      <c r="J132" s="20">
        <v>0</v>
      </c>
      <c r="K132" s="20">
        <v>0</v>
      </c>
      <c r="L132" s="20">
        <v>0</v>
      </c>
      <c r="N132" s="45"/>
    </row>
    <row r="133" spans="1:16" ht="13.5" customHeight="1" x14ac:dyDescent="0.2">
      <c r="B133" s="140">
        <v>3</v>
      </c>
      <c r="C133" s="141" t="s">
        <v>79</v>
      </c>
      <c r="D133" s="36">
        <v>0</v>
      </c>
      <c r="E133" s="313">
        <f>E134</f>
        <v>15000</v>
      </c>
      <c r="F133" s="471">
        <f>F135</f>
        <v>30000</v>
      </c>
      <c r="G133" s="485">
        <v>0</v>
      </c>
      <c r="H133" s="485">
        <v>0</v>
      </c>
      <c r="I133" s="34">
        <v>0</v>
      </c>
      <c r="J133" s="34">
        <f t="shared" ref="J133:J135" si="29">F133/E133*100</f>
        <v>200</v>
      </c>
      <c r="K133" s="34">
        <f t="shared" ref="K133:K135" si="30">G133/F133*100</f>
        <v>0</v>
      </c>
      <c r="L133" s="34">
        <v>0</v>
      </c>
    </row>
    <row r="134" spans="1:16" ht="13.5" customHeight="1" x14ac:dyDescent="0.2">
      <c r="B134" s="24">
        <v>32</v>
      </c>
      <c r="C134" s="180" t="s">
        <v>80</v>
      </c>
      <c r="D134" s="36">
        <v>0</v>
      </c>
      <c r="E134" s="313">
        <f>E135</f>
        <v>15000</v>
      </c>
      <c r="F134" s="476">
        <f>SUM(F135:F135)</f>
        <v>30000</v>
      </c>
      <c r="G134" s="485">
        <v>0</v>
      </c>
      <c r="H134" s="485">
        <v>0</v>
      </c>
      <c r="I134" s="34">
        <v>0</v>
      </c>
      <c r="J134" s="34">
        <f t="shared" si="29"/>
        <v>200</v>
      </c>
      <c r="K134" s="34">
        <f t="shared" si="30"/>
        <v>0</v>
      </c>
      <c r="L134" s="34">
        <v>0</v>
      </c>
    </row>
    <row r="135" spans="1:16" ht="13.5" customHeight="1" x14ac:dyDescent="0.2">
      <c r="B135" s="176">
        <v>323</v>
      </c>
      <c r="C135" s="181" t="s">
        <v>93</v>
      </c>
      <c r="D135" s="184">
        <v>0</v>
      </c>
      <c r="E135" s="333">
        <v>15000</v>
      </c>
      <c r="F135" s="465">
        <v>30000</v>
      </c>
      <c r="G135" s="549">
        <v>0</v>
      </c>
      <c r="H135" s="549">
        <v>0</v>
      </c>
      <c r="I135" s="34">
        <v>0</v>
      </c>
      <c r="J135" s="34">
        <f t="shared" si="29"/>
        <v>200</v>
      </c>
      <c r="K135" s="34">
        <f t="shared" si="30"/>
        <v>0</v>
      </c>
      <c r="L135" s="34">
        <v>0</v>
      </c>
    </row>
    <row r="136" spans="1:16" ht="13.5" customHeight="1" x14ac:dyDescent="0.2">
      <c r="B136" s="182">
        <v>4</v>
      </c>
      <c r="C136" s="183" t="s">
        <v>103</v>
      </c>
      <c r="D136" s="179">
        <f>SUM(D138,D140)</f>
        <v>42699.25</v>
      </c>
      <c r="E136" s="313">
        <f>SUM(E138,E140)</f>
        <v>25000</v>
      </c>
      <c r="F136" s="471">
        <f>SUM(F138,F140)</f>
        <v>15000</v>
      </c>
      <c r="G136" s="485">
        <f>SUM(G138,G140)</f>
        <v>0</v>
      </c>
      <c r="H136" s="485">
        <f>SUM(H138,H140)</f>
        <v>0</v>
      </c>
      <c r="I136" s="34">
        <f t="shared" ref="I136:I138" si="31">E136/D136*100</f>
        <v>58.549037746564636</v>
      </c>
      <c r="J136" s="34">
        <v>0</v>
      </c>
      <c r="K136" s="34">
        <v>0</v>
      </c>
      <c r="L136" s="34">
        <v>0</v>
      </c>
    </row>
    <row r="137" spans="1:16" ht="13.5" customHeight="1" x14ac:dyDescent="0.2">
      <c r="B137" s="140">
        <v>45</v>
      </c>
      <c r="C137" s="141" t="s">
        <v>107</v>
      </c>
      <c r="D137" s="88">
        <f>SUM(D138:D138)</f>
        <v>42699.25</v>
      </c>
      <c r="E137" s="314">
        <f>SUM(E138:E138)</f>
        <v>25000</v>
      </c>
      <c r="F137" s="476">
        <f>SUM(F138:F138)</f>
        <v>0</v>
      </c>
      <c r="G137" s="88">
        <f>SUM(G138:G138)</f>
        <v>0</v>
      </c>
      <c r="H137" s="88">
        <f>SUM(H138:H138)</f>
        <v>0</v>
      </c>
      <c r="I137" s="34">
        <f t="shared" si="31"/>
        <v>58.549037746564636</v>
      </c>
      <c r="J137" s="34">
        <v>0</v>
      </c>
      <c r="K137" s="34">
        <v>0</v>
      </c>
      <c r="L137" s="34">
        <v>0</v>
      </c>
    </row>
    <row r="138" spans="1:16" ht="13.5" customHeight="1" x14ac:dyDescent="0.2">
      <c r="B138" s="23">
        <v>451</v>
      </c>
      <c r="C138" s="46" t="s">
        <v>108</v>
      </c>
      <c r="D138" s="27">
        <v>42699.25</v>
      </c>
      <c r="E138" s="334">
        <v>25000</v>
      </c>
      <c r="F138" s="465">
        <v>0</v>
      </c>
      <c r="G138" s="550">
        <v>0</v>
      </c>
      <c r="H138" s="550">
        <v>0</v>
      </c>
      <c r="I138" s="34">
        <f t="shared" si="31"/>
        <v>58.549037746564636</v>
      </c>
      <c r="J138" s="34">
        <v>0</v>
      </c>
      <c r="K138" s="34">
        <v>0</v>
      </c>
      <c r="L138" s="34">
        <v>0</v>
      </c>
    </row>
    <row r="139" spans="1:16" ht="13.5" customHeight="1" x14ac:dyDescent="0.2">
      <c r="B139" s="22">
        <v>42</v>
      </c>
      <c r="C139" s="42" t="s">
        <v>104</v>
      </c>
      <c r="D139" s="88">
        <f>SUM(D140:D140)</f>
        <v>0</v>
      </c>
      <c r="E139" s="314">
        <f>SUM(E140:E140)</f>
        <v>0</v>
      </c>
      <c r="F139" s="476">
        <f>F140</f>
        <v>15000</v>
      </c>
      <c r="G139" s="88">
        <f>SUM(G140:G140)</f>
        <v>0</v>
      </c>
      <c r="H139" s="88">
        <f>SUM(H140:H140)</f>
        <v>0</v>
      </c>
      <c r="I139" s="34">
        <v>0</v>
      </c>
      <c r="J139" s="34">
        <v>0</v>
      </c>
      <c r="K139" s="34">
        <v>0</v>
      </c>
      <c r="L139" s="34">
        <v>0</v>
      </c>
    </row>
    <row r="140" spans="1:16" ht="13.5" customHeight="1" x14ac:dyDescent="0.2">
      <c r="B140" s="26">
        <v>426</v>
      </c>
      <c r="C140" s="149" t="s">
        <v>237</v>
      </c>
      <c r="D140" s="27">
        <v>0</v>
      </c>
      <c r="E140" s="328">
        <v>0</v>
      </c>
      <c r="F140" s="465">
        <v>15000</v>
      </c>
      <c r="G140" s="546">
        <v>0</v>
      </c>
      <c r="H140" s="546">
        <v>0</v>
      </c>
      <c r="I140" s="34">
        <v>0</v>
      </c>
      <c r="J140" s="34">
        <v>0</v>
      </c>
      <c r="K140" s="34">
        <v>0</v>
      </c>
      <c r="L140" s="34">
        <v>0</v>
      </c>
    </row>
    <row r="141" spans="1:16" ht="26.25" customHeight="1" x14ac:dyDescent="0.2">
      <c r="A141" s="743" t="s">
        <v>388</v>
      </c>
      <c r="B141" s="743"/>
      <c r="C141" s="743"/>
      <c r="D141" s="155">
        <f t="shared" ref="D141:H150" si="32">D142</f>
        <v>0</v>
      </c>
      <c r="E141" s="322">
        <f t="shared" si="32"/>
        <v>15000</v>
      </c>
      <c r="F141" s="473">
        <f t="shared" si="32"/>
        <v>15000</v>
      </c>
      <c r="G141" s="547">
        <f t="shared" si="32"/>
        <v>5000</v>
      </c>
      <c r="H141" s="547">
        <f t="shared" si="32"/>
        <v>5000</v>
      </c>
      <c r="I141" s="115">
        <v>0</v>
      </c>
      <c r="J141" s="115">
        <f>F141/E141*100</f>
        <v>100</v>
      </c>
      <c r="K141" s="115">
        <f t="shared" ref="K141:K235" si="33">G141/F141*100</f>
        <v>33.333333333333329</v>
      </c>
      <c r="L141" s="115">
        <f t="shared" ref="L141:L235" si="34">H141/G141*100</f>
        <v>100</v>
      </c>
      <c r="M141" s="35"/>
      <c r="N141" s="35"/>
      <c r="P141" s="45"/>
    </row>
    <row r="142" spans="1:16" ht="13.5" customHeight="1" x14ac:dyDescent="0.2">
      <c r="A142" s="740" t="s">
        <v>258</v>
      </c>
      <c r="B142" s="741"/>
      <c r="C142" s="742"/>
      <c r="D142" s="142">
        <f>SUM(D147,D150)</f>
        <v>0</v>
      </c>
      <c r="E142" s="142">
        <f>SUM(E147,E150)</f>
        <v>15000</v>
      </c>
      <c r="F142" s="484">
        <f>SUM(F147,F150)</f>
        <v>15000</v>
      </c>
      <c r="G142" s="484">
        <f>SUM(G147,G150)</f>
        <v>5000</v>
      </c>
      <c r="H142" s="484">
        <f>SUM(H147,H150)</f>
        <v>5000</v>
      </c>
      <c r="I142" s="18">
        <v>0</v>
      </c>
      <c r="J142" s="18">
        <v>0</v>
      </c>
      <c r="K142" s="18">
        <f t="shared" si="33"/>
        <v>33.333333333333329</v>
      </c>
      <c r="L142" s="18">
        <f t="shared" si="34"/>
        <v>100</v>
      </c>
      <c r="M142" s="35"/>
      <c r="P142" s="45"/>
    </row>
    <row r="143" spans="1:16" ht="13.5" customHeight="1" x14ac:dyDescent="0.2">
      <c r="A143" s="711" t="s">
        <v>329</v>
      </c>
      <c r="B143" s="712"/>
      <c r="C143" s="713"/>
      <c r="D143" s="139">
        <f>D150</f>
        <v>0</v>
      </c>
      <c r="E143" s="312">
        <v>200</v>
      </c>
      <c r="F143" s="475">
        <v>4100</v>
      </c>
      <c r="G143" s="560">
        <v>0</v>
      </c>
      <c r="H143" s="560">
        <v>0</v>
      </c>
      <c r="I143" s="20">
        <v>0</v>
      </c>
      <c r="J143" s="20">
        <v>0</v>
      </c>
      <c r="K143" s="20">
        <f t="shared" si="33"/>
        <v>0</v>
      </c>
      <c r="L143" s="20">
        <v>0</v>
      </c>
      <c r="M143" s="35"/>
    </row>
    <row r="144" spans="1:16" ht="13.5" customHeight="1" x14ac:dyDescent="0.2">
      <c r="A144" s="734" t="s">
        <v>326</v>
      </c>
      <c r="B144" s="735"/>
      <c r="C144" s="736"/>
      <c r="D144" s="139">
        <v>0</v>
      </c>
      <c r="E144" s="312">
        <v>4800</v>
      </c>
      <c r="F144" s="475">
        <v>0</v>
      </c>
      <c r="G144" s="560">
        <v>0</v>
      </c>
      <c r="H144" s="560">
        <v>0</v>
      </c>
      <c r="I144" s="20">
        <v>0</v>
      </c>
      <c r="J144" s="20">
        <v>0</v>
      </c>
      <c r="K144" s="20">
        <v>0</v>
      </c>
      <c r="L144" s="20">
        <v>0</v>
      </c>
      <c r="M144" s="35"/>
    </row>
    <row r="145" spans="1:13" ht="13.5" customHeight="1" x14ac:dyDescent="0.2">
      <c r="A145" s="728" t="s">
        <v>334</v>
      </c>
      <c r="B145" s="729"/>
      <c r="C145" s="730"/>
      <c r="D145" s="139">
        <v>0</v>
      </c>
      <c r="E145" s="312">
        <v>10000</v>
      </c>
      <c r="F145" s="475">
        <v>10900</v>
      </c>
      <c r="G145" s="560">
        <v>5000</v>
      </c>
      <c r="H145" s="560">
        <v>5000</v>
      </c>
      <c r="I145" s="20">
        <v>0</v>
      </c>
      <c r="J145" s="20">
        <v>0</v>
      </c>
      <c r="K145" s="20">
        <v>0</v>
      </c>
      <c r="L145" s="20">
        <v>0</v>
      </c>
      <c r="M145" s="35"/>
    </row>
    <row r="146" spans="1:13" ht="13.5" customHeight="1" x14ac:dyDescent="0.2">
      <c r="A146" s="731" t="s">
        <v>330</v>
      </c>
      <c r="B146" s="732"/>
      <c r="C146" s="732"/>
      <c r="D146" s="139">
        <v>0</v>
      </c>
      <c r="E146" s="312">
        <v>0</v>
      </c>
      <c r="F146" s="475">
        <v>0</v>
      </c>
      <c r="G146" s="560">
        <v>0</v>
      </c>
      <c r="H146" s="560">
        <v>0</v>
      </c>
      <c r="I146" s="20">
        <v>0</v>
      </c>
      <c r="J146" s="20">
        <v>0</v>
      </c>
      <c r="K146" s="20">
        <v>0</v>
      </c>
      <c r="L146" s="20">
        <v>0</v>
      </c>
      <c r="M146" s="35"/>
    </row>
    <row r="147" spans="1:13" ht="13.5" customHeight="1" x14ac:dyDescent="0.2">
      <c r="A147" s="462"/>
      <c r="B147" s="274">
        <v>3</v>
      </c>
      <c r="C147" s="183" t="s">
        <v>79</v>
      </c>
      <c r="D147" s="461">
        <f t="shared" ref="D147:H148" si="35">D148</f>
        <v>0</v>
      </c>
      <c r="E147" s="313">
        <f t="shared" si="35"/>
        <v>0</v>
      </c>
      <c r="F147" s="485">
        <f t="shared" si="35"/>
        <v>5000</v>
      </c>
      <c r="G147" s="485">
        <f t="shared" si="35"/>
        <v>0</v>
      </c>
      <c r="H147" s="485">
        <f t="shared" si="35"/>
        <v>0</v>
      </c>
      <c r="I147" s="34">
        <v>0</v>
      </c>
      <c r="J147" s="34">
        <v>0</v>
      </c>
      <c r="K147" s="34">
        <f t="shared" ref="K147:K149" si="36">G147/F147*100</f>
        <v>0</v>
      </c>
      <c r="L147" s="34">
        <v>0</v>
      </c>
      <c r="M147" s="35"/>
    </row>
    <row r="148" spans="1:13" ht="13.5" customHeight="1" x14ac:dyDescent="0.2">
      <c r="A148" s="462"/>
      <c r="B148" s="463">
        <v>32</v>
      </c>
      <c r="C148" s="183" t="s">
        <v>80</v>
      </c>
      <c r="D148" s="461">
        <f t="shared" si="35"/>
        <v>0</v>
      </c>
      <c r="E148" s="313">
        <f t="shared" si="35"/>
        <v>0</v>
      </c>
      <c r="F148" s="485">
        <f t="shared" si="35"/>
        <v>5000</v>
      </c>
      <c r="G148" s="485">
        <f t="shared" si="35"/>
        <v>0</v>
      </c>
      <c r="H148" s="485">
        <f t="shared" si="35"/>
        <v>0</v>
      </c>
      <c r="I148" s="34">
        <v>0</v>
      </c>
      <c r="J148" s="34">
        <v>0</v>
      </c>
      <c r="K148" s="34">
        <f t="shared" si="36"/>
        <v>0</v>
      </c>
      <c r="L148" s="34">
        <v>0</v>
      </c>
      <c r="M148" s="35"/>
    </row>
    <row r="149" spans="1:13" ht="13.5" customHeight="1" x14ac:dyDescent="0.2">
      <c r="A149" s="462"/>
      <c r="B149" s="464">
        <v>323</v>
      </c>
      <c r="C149" s="181" t="s">
        <v>93</v>
      </c>
      <c r="D149" s="184">
        <v>0</v>
      </c>
      <c r="E149" s="333">
        <v>0</v>
      </c>
      <c r="F149" s="486">
        <v>5000</v>
      </c>
      <c r="G149" s="549">
        <v>0</v>
      </c>
      <c r="H149" s="549">
        <v>0</v>
      </c>
      <c r="I149" s="34">
        <v>0</v>
      </c>
      <c r="J149" s="34">
        <v>0</v>
      </c>
      <c r="K149" s="34">
        <f t="shared" si="36"/>
        <v>0</v>
      </c>
      <c r="L149" s="34">
        <v>0</v>
      </c>
      <c r="M149" s="35"/>
    </row>
    <row r="150" spans="1:13" ht="13.5" customHeight="1" x14ac:dyDescent="0.2">
      <c r="B150" s="274">
        <v>4</v>
      </c>
      <c r="C150" s="183" t="s">
        <v>103</v>
      </c>
      <c r="D150" s="179">
        <f t="shared" si="32"/>
        <v>0</v>
      </c>
      <c r="E150" s="313">
        <f t="shared" si="32"/>
        <v>15000</v>
      </c>
      <c r="F150" s="471">
        <f>SUM(F151,F153)</f>
        <v>10000</v>
      </c>
      <c r="G150" s="632">
        <f>SUM(G151,G153)</f>
        <v>5000</v>
      </c>
      <c r="H150" s="562">
        <f>SUM(H151,H154)</f>
        <v>5000</v>
      </c>
      <c r="I150" s="34">
        <v>0</v>
      </c>
      <c r="J150" s="34">
        <f>F150/E150*100</f>
        <v>66.666666666666657</v>
      </c>
      <c r="K150" s="34">
        <f t="shared" si="33"/>
        <v>50</v>
      </c>
      <c r="L150" s="34">
        <f t="shared" si="34"/>
        <v>100</v>
      </c>
      <c r="M150" s="35"/>
    </row>
    <row r="151" spans="1:13" ht="13.5" customHeight="1" x14ac:dyDescent="0.2">
      <c r="B151" s="24">
        <v>42</v>
      </c>
      <c r="C151" s="260" t="s">
        <v>104</v>
      </c>
      <c r="D151" s="88">
        <f>SUM(D152:D152)</f>
        <v>0</v>
      </c>
      <c r="E151" s="314">
        <f>SUM(E152:E152)</f>
        <v>15000</v>
      </c>
      <c r="F151" s="476">
        <f>SUM(F152:F152)</f>
        <v>0</v>
      </c>
      <c r="G151" s="88">
        <f>SUM(G152:G152)</f>
        <v>0</v>
      </c>
      <c r="H151" s="88">
        <f>SUM(H152:H152)</f>
        <v>0</v>
      </c>
      <c r="I151" s="34">
        <v>0</v>
      </c>
      <c r="J151" s="34">
        <f>F151/E151*100</f>
        <v>0</v>
      </c>
      <c r="K151" s="34">
        <v>0</v>
      </c>
      <c r="L151" s="34">
        <v>0</v>
      </c>
      <c r="M151" s="35"/>
    </row>
    <row r="152" spans="1:13" ht="13.5" customHeight="1" x14ac:dyDescent="0.2">
      <c r="B152" s="176">
        <v>421</v>
      </c>
      <c r="C152" s="181" t="s">
        <v>109</v>
      </c>
      <c r="D152" s="214">
        <v>0</v>
      </c>
      <c r="E152" s="334">
        <v>15000</v>
      </c>
      <c r="F152" s="465">
        <v>0</v>
      </c>
      <c r="G152" s="550">
        <v>0</v>
      </c>
      <c r="H152" s="550">
        <v>0</v>
      </c>
      <c r="I152" s="34">
        <v>0</v>
      </c>
      <c r="J152" s="34">
        <f>F152/E152*100</f>
        <v>0</v>
      </c>
      <c r="K152" s="34">
        <v>0</v>
      </c>
      <c r="L152" s="34">
        <v>0</v>
      </c>
      <c r="M152" s="35"/>
    </row>
    <row r="153" spans="1:13" ht="13.5" customHeight="1" x14ac:dyDescent="0.2">
      <c r="B153" s="182">
        <v>45</v>
      </c>
      <c r="C153" s="183" t="s">
        <v>107</v>
      </c>
      <c r="D153" s="459">
        <f>D154</f>
        <v>0</v>
      </c>
      <c r="E153" s="416">
        <f>E154</f>
        <v>0</v>
      </c>
      <c r="F153" s="477">
        <f>F154</f>
        <v>10000</v>
      </c>
      <c r="G153" s="551">
        <f>G154</f>
        <v>5000</v>
      </c>
      <c r="H153" s="551">
        <f>H154</f>
        <v>5000</v>
      </c>
      <c r="I153" s="105">
        <v>0</v>
      </c>
      <c r="J153" s="105">
        <v>0</v>
      </c>
      <c r="K153" s="105">
        <v>0</v>
      </c>
      <c r="L153" s="105">
        <v>0</v>
      </c>
      <c r="M153" s="35"/>
    </row>
    <row r="154" spans="1:13" ht="13.5" customHeight="1" x14ac:dyDescent="0.2">
      <c r="B154" s="460">
        <v>451</v>
      </c>
      <c r="C154" s="264" t="s">
        <v>108</v>
      </c>
      <c r="D154" s="195">
        <v>0</v>
      </c>
      <c r="E154" s="414">
        <v>0</v>
      </c>
      <c r="F154" s="465">
        <v>10000</v>
      </c>
      <c r="G154" s="550">
        <v>5000</v>
      </c>
      <c r="H154" s="550">
        <v>5000</v>
      </c>
      <c r="I154" s="34">
        <v>0</v>
      </c>
      <c r="J154" s="34">
        <v>0</v>
      </c>
      <c r="K154" s="34">
        <v>0</v>
      </c>
      <c r="L154" s="34">
        <v>0</v>
      </c>
      <c r="M154" s="35"/>
    </row>
    <row r="155" spans="1:13" ht="28.5" customHeight="1" x14ac:dyDescent="0.2">
      <c r="A155" s="743" t="s">
        <v>389</v>
      </c>
      <c r="B155" s="743"/>
      <c r="C155" s="743"/>
      <c r="D155" s="415">
        <f>D156</f>
        <v>0</v>
      </c>
      <c r="E155" s="322">
        <f t="shared" ref="E155:H155" si="37">E156</f>
        <v>0</v>
      </c>
      <c r="F155" s="473">
        <f t="shared" si="37"/>
        <v>5000</v>
      </c>
      <c r="G155" s="547">
        <f t="shared" si="37"/>
        <v>3000</v>
      </c>
      <c r="H155" s="547">
        <f t="shared" si="37"/>
        <v>3000</v>
      </c>
      <c r="I155" s="115">
        <v>0</v>
      </c>
      <c r="J155" s="115" t="e">
        <f>F155/E155*100</f>
        <v>#DIV/0!</v>
      </c>
      <c r="K155" s="115">
        <v>0</v>
      </c>
      <c r="L155" s="115">
        <v>0</v>
      </c>
      <c r="M155" s="35"/>
    </row>
    <row r="156" spans="1:13" ht="13.5" customHeight="1" x14ac:dyDescent="0.2">
      <c r="A156" s="740" t="s">
        <v>258</v>
      </c>
      <c r="B156" s="741"/>
      <c r="C156" s="742"/>
      <c r="D156" s="142">
        <f>D160</f>
        <v>0</v>
      </c>
      <c r="E156" s="311">
        <f>E160</f>
        <v>0</v>
      </c>
      <c r="F156" s="487">
        <f>F160</f>
        <v>5000</v>
      </c>
      <c r="G156" s="487">
        <f>G160</f>
        <v>3000</v>
      </c>
      <c r="H156" s="487">
        <f>H160</f>
        <v>3000</v>
      </c>
      <c r="I156" s="18">
        <v>0</v>
      </c>
      <c r="J156" s="18">
        <v>0</v>
      </c>
      <c r="K156" s="18">
        <v>0</v>
      </c>
      <c r="L156" s="18">
        <v>0</v>
      </c>
      <c r="M156" s="35"/>
    </row>
    <row r="157" spans="1:13" ht="13.5" customHeight="1" x14ac:dyDescent="0.2">
      <c r="A157" s="711" t="s">
        <v>329</v>
      </c>
      <c r="B157" s="712"/>
      <c r="C157" s="713"/>
      <c r="D157" s="139">
        <f>D161</f>
        <v>0</v>
      </c>
      <c r="E157" s="312">
        <v>0</v>
      </c>
      <c r="F157" s="475">
        <v>5000</v>
      </c>
      <c r="G157" s="545">
        <f>G161</f>
        <v>3000</v>
      </c>
      <c r="H157" s="545">
        <v>0</v>
      </c>
      <c r="I157" s="20">
        <v>0</v>
      </c>
      <c r="J157" s="20">
        <v>0</v>
      </c>
      <c r="K157" s="20">
        <v>0</v>
      </c>
      <c r="L157" s="20">
        <v>0</v>
      </c>
      <c r="M157" s="35"/>
    </row>
    <row r="158" spans="1:13" ht="13.5" customHeight="1" x14ac:dyDescent="0.2">
      <c r="A158" s="744" t="s">
        <v>330</v>
      </c>
      <c r="B158" s="745"/>
      <c r="C158" s="745"/>
      <c r="D158" s="186">
        <f>D162</f>
        <v>0</v>
      </c>
      <c r="E158" s="312">
        <v>0</v>
      </c>
      <c r="F158" s="475">
        <v>0</v>
      </c>
      <c r="G158" s="545">
        <v>0</v>
      </c>
      <c r="H158" s="545">
        <v>0</v>
      </c>
      <c r="I158" s="20">
        <v>0</v>
      </c>
      <c r="J158" s="20">
        <v>0</v>
      </c>
      <c r="K158" s="20">
        <v>0</v>
      </c>
      <c r="L158" s="20">
        <v>0</v>
      </c>
      <c r="M158" s="35"/>
    </row>
    <row r="159" spans="1:13" ht="13.5" customHeight="1" x14ac:dyDescent="0.2">
      <c r="A159" s="728" t="s">
        <v>334</v>
      </c>
      <c r="B159" s="729"/>
      <c r="C159" s="730"/>
      <c r="D159" s="614">
        <v>0</v>
      </c>
      <c r="E159" s="610">
        <v>0</v>
      </c>
      <c r="F159" s="611">
        <v>0</v>
      </c>
      <c r="G159" s="612">
        <v>0</v>
      </c>
      <c r="H159" s="612">
        <v>3000</v>
      </c>
      <c r="I159" s="20">
        <v>0</v>
      </c>
      <c r="J159" s="20">
        <v>0</v>
      </c>
      <c r="K159" s="20">
        <v>0</v>
      </c>
      <c r="L159" s="20">
        <v>0</v>
      </c>
      <c r="M159" s="35"/>
    </row>
    <row r="160" spans="1:13" ht="13.5" customHeight="1" x14ac:dyDescent="0.2">
      <c r="B160" s="140">
        <v>4</v>
      </c>
      <c r="C160" s="141" t="s">
        <v>103</v>
      </c>
      <c r="D160" s="613">
        <f t="shared" ref="D160:H161" si="38">D161</f>
        <v>0</v>
      </c>
      <c r="E160" s="416">
        <f t="shared" si="38"/>
        <v>0</v>
      </c>
      <c r="F160" s="488">
        <f t="shared" si="38"/>
        <v>5000</v>
      </c>
      <c r="G160" s="488">
        <f t="shared" si="38"/>
        <v>3000</v>
      </c>
      <c r="H160" s="488">
        <f t="shared" si="38"/>
        <v>3000</v>
      </c>
      <c r="I160" s="34">
        <v>0</v>
      </c>
      <c r="J160" s="34">
        <v>0</v>
      </c>
      <c r="K160" s="34">
        <f t="shared" ref="K160:K162" si="39">G160/F160*100</f>
        <v>60</v>
      </c>
      <c r="L160" s="34">
        <f t="shared" ref="L160:L162" si="40">H160/G160*100</f>
        <v>100</v>
      </c>
      <c r="M160" s="35"/>
    </row>
    <row r="161" spans="1:13" ht="13.5" customHeight="1" x14ac:dyDescent="0.2">
      <c r="B161" s="24">
        <v>42</v>
      </c>
      <c r="C161" s="180" t="s">
        <v>104</v>
      </c>
      <c r="D161" s="216">
        <f t="shared" si="38"/>
        <v>0</v>
      </c>
      <c r="E161" s="416">
        <f t="shared" si="38"/>
        <v>0</v>
      </c>
      <c r="F161" s="488">
        <f t="shared" si="38"/>
        <v>5000</v>
      </c>
      <c r="G161" s="488">
        <f t="shared" si="38"/>
        <v>3000</v>
      </c>
      <c r="H161" s="488">
        <f t="shared" si="38"/>
        <v>3000</v>
      </c>
      <c r="I161" s="34">
        <v>0</v>
      </c>
      <c r="J161" s="34">
        <v>0</v>
      </c>
      <c r="K161" s="34">
        <f t="shared" si="39"/>
        <v>60</v>
      </c>
      <c r="L161" s="34">
        <f t="shared" si="40"/>
        <v>100</v>
      </c>
      <c r="M161" s="35"/>
    </row>
    <row r="162" spans="1:13" ht="13.5" customHeight="1" x14ac:dyDescent="0.2">
      <c r="B162" s="176">
        <v>422</v>
      </c>
      <c r="C162" s="181" t="s">
        <v>181</v>
      </c>
      <c r="D162" s="195">
        <v>0</v>
      </c>
      <c r="E162" s="414">
        <v>0</v>
      </c>
      <c r="F162" s="465">
        <v>5000</v>
      </c>
      <c r="G162" s="550">
        <v>3000</v>
      </c>
      <c r="H162" s="550">
        <v>3000</v>
      </c>
      <c r="I162" s="34">
        <v>0</v>
      </c>
      <c r="J162" s="34">
        <v>0</v>
      </c>
      <c r="K162" s="34">
        <f t="shared" si="39"/>
        <v>60</v>
      </c>
      <c r="L162" s="34">
        <f t="shared" si="40"/>
        <v>100</v>
      </c>
      <c r="M162" s="35"/>
    </row>
    <row r="163" spans="1:13" ht="26.25" customHeight="1" x14ac:dyDescent="0.2">
      <c r="A163" s="743" t="s">
        <v>390</v>
      </c>
      <c r="B163" s="743"/>
      <c r="C163" s="743"/>
      <c r="D163" s="415">
        <f>D164</f>
        <v>0</v>
      </c>
      <c r="E163" s="322">
        <f t="shared" ref="E163:H163" si="41">E164</f>
        <v>0</v>
      </c>
      <c r="F163" s="473">
        <f t="shared" si="41"/>
        <v>12000</v>
      </c>
      <c r="G163" s="547">
        <f t="shared" si="41"/>
        <v>3000</v>
      </c>
      <c r="H163" s="547">
        <f t="shared" si="41"/>
        <v>3000</v>
      </c>
      <c r="I163" s="115">
        <v>0</v>
      </c>
      <c r="J163" s="115">
        <v>0</v>
      </c>
      <c r="K163" s="115">
        <v>0</v>
      </c>
      <c r="L163" s="115">
        <v>0</v>
      </c>
      <c r="M163" s="35"/>
    </row>
    <row r="164" spans="1:13" ht="13.5" customHeight="1" x14ac:dyDescent="0.2">
      <c r="A164" s="740" t="s">
        <v>258</v>
      </c>
      <c r="B164" s="741"/>
      <c r="C164" s="742"/>
      <c r="D164" s="142">
        <f>D168</f>
        <v>0</v>
      </c>
      <c r="E164" s="311">
        <f>E168</f>
        <v>0</v>
      </c>
      <c r="F164" s="487">
        <f>F168</f>
        <v>12000</v>
      </c>
      <c r="G164" s="487">
        <f>G168</f>
        <v>3000</v>
      </c>
      <c r="H164" s="487">
        <f>H168</f>
        <v>3000</v>
      </c>
      <c r="I164" s="18">
        <v>0</v>
      </c>
      <c r="J164" s="18">
        <v>0</v>
      </c>
      <c r="K164" s="18">
        <v>0</v>
      </c>
      <c r="L164" s="18">
        <v>0</v>
      </c>
      <c r="M164" s="35"/>
    </row>
    <row r="165" spans="1:13" ht="13.5" customHeight="1" x14ac:dyDescent="0.2">
      <c r="A165" s="711" t="s">
        <v>329</v>
      </c>
      <c r="B165" s="712"/>
      <c r="C165" s="713"/>
      <c r="D165" s="139">
        <f>D169</f>
        <v>0</v>
      </c>
      <c r="E165" s="312">
        <v>0</v>
      </c>
      <c r="F165" s="475">
        <v>12000</v>
      </c>
      <c r="G165" s="545">
        <v>3000</v>
      </c>
      <c r="H165" s="545">
        <v>0</v>
      </c>
      <c r="I165" s="20">
        <v>0</v>
      </c>
      <c r="J165" s="20">
        <v>0</v>
      </c>
      <c r="K165" s="20">
        <v>0</v>
      </c>
      <c r="L165" s="20">
        <v>0</v>
      </c>
      <c r="M165" s="35"/>
    </row>
    <row r="166" spans="1:13" ht="13.5" customHeight="1" x14ac:dyDescent="0.2">
      <c r="A166" s="744" t="s">
        <v>330</v>
      </c>
      <c r="B166" s="745"/>
      <c r="C166" s="745"/>
      <c r="D166" s="186">
        <f>D170</f>
        <v>0</v>
      </c>
      <c r="E166" s="312">
        <v>0</v>
      </c>
      <c r="F166" s="475">
        <v>0</v>
      </c>
      <c r="G166" s="545">
        <v>0</v>
      </c>
      <c r="H166" s="545">
        <v>0</v>
      </c>
      <c r="I166" s="20">
        <v>0</v>
      </c>
      <c r="J166" s="20">
        <v>0</v>
      </c>
      <c r="K166" s="20">
        <v>0</v>
      </c>
      <c r="L166" s="20">
        <v>0</v>
      </c>
      <c r="M166" s="35"/>
    </row>
    <row r="167" spans="1:13" ht="13.5" customHeight="1" x14ac:dyDescent="0.2">
      <c r="A167" s="728" t="s">
        <v>334</v>
      </c>
      <c r="B167" s="729"/>
      <c r="C167" s="730"/>
      <c r="D167" s="614">
        <v>0</v>
      </c>
      <c r="E167" s="610">
        <v>0</v>
      </c>
      <c r="F167" s="611">
        <v>0</v>
      </c>
      <c r="G167" s="612">
        <v>0</v>
      </c>
      <c r="H167" s="612">
        <v>3000</v>
      </c>
      <c r="I167" s="20">
        <v>0</v>
      </c>
      <c r="J167" s="20">
        <v>0</v>
      </c>
      <c r="K167" s="20">
        <v>0</v>
      </c>
      <c r="L167" s="20">
        <v>0</v>
      </c>
      <c r="M167" s="35"/>
    </row>
    <row r="168" spans="1:13" ht="13.5" customHeight="1" x14ac:dyDescent="0.2">
      <c r="B168" s="140">
        <v>4</v>
      </c>
      <c r="C168" s="141" t="s">
        <v>103</v>
      </c>
      <c r="D168" s="613">
        <f t="shared" ref="D168:H169" si="42">D169</f>
        <v>0</v>
      </c>
      <c r="E168" s="416">
        <f t="shared" si="42"/>
        <v>0</v>
      </c>
      <c r="F168" s="488">
        <f t="shared" si="42"/>
        <v>12000</v>
      </c>
      <c r="G168" s="488">
        <f t="shared" si="42"/>
        <v>3000</v>
      </c>
      <c r="H168" s="488">
        <f t="shared" si="42"/>
        <v>3000</v>
      </c>
      <c r="I168" s="34">
        <v>0</v>
      </c>
      <c r="J168" s="34">
        <v>0</v>
      </c>
      <c r="K168" s="34">
        <f t="shared" ref="K168:K170" si="43">G168/F168*100</f>
        <v>25</v>
      </c>
      <c r="L168" s="34">
        <f t="shared" ref="L168:L170" si="44">H168/G168*100</f>
        <v>100</v>
      </c>
      <c r="M168" s="35"/>
    </row>
    <row r="169" spans="1:13" ht="13.5" customHeight="1" x14ac:dyDescent="0.2">
      <c r="B169" s="24">
        <v>42</v>
      </c>
      <c r="C169" s="180" t="s">
        <v>104</v>
      </c>
      <c r="D169" s="216">
        <f t="shared" si="42"/>
        <v>0</v>
      </c>
      <c r="E169" s="416">
        <f t="shared" si="42"/>
        <v>0</v>
      </c>
      <c r="F169" s="488">
        <f t="shared" si="42"/>
        <v>12000</v>
      </c>
      <c r="G169" s="488">
        <f t="shared" si="42"/>
        <v>3000</v>
      </c>
      <c r="H169" s="488">
        <f t="shared" si="42"/>
        <v>3000</v>
      </c>
      <c r="I169" s="34">
        <v>0</v>
      </c>
      <c r="J169" s="34">
        <v>0</v>
      </c>
      <c r="K169" s="34">
        <f t="shared" si="43"/>
        <v>25</v>
      </c>
      <c r="L169" s="34">
        <f t="shared" si="44"/>
        <v>100</v>
      </c>
      <c r="M169" s="35"/>
    </row>
    <row r="170" spans="1:13" ht="14.25" customHeight="1" x14ac:dyDescent="0.2">
      <c r="B170" s="176">
        <v>422</v>
      </c>
      <c r="C170" s="181" t="s">
        <v>181</v>
      </c>
      <c r="D170" s="195">
        <v>0</v>
      </c>
      <c r="E170" s="414">
        <v>0</v>
      </c>
      <c r="F170" s="465">
        <v>12000</v>
      </c>
      <c r="G170" s="550">
        <v>3000</v>
      </c>
      <c r="H170" s="550">
        <v>3000</v>
      </c>
      <c r="I170" s="34">
        <v>0</v>
      </c>
      <c r="J170" s="34">
        <v>0</v>
      </c>
      <c r="K170" s="34">
        <f t="shared" si="43"/>
        <v>25</v>
      </c>
      <c r="L170" s="34">
        <f t="shared" si="44"/>
        <v>100</v>
      </c>
      <c r="M170" s="35"/>
    </row>
    <row r="171" spans="1:13" ht="13.5" customHeight="1" x14ac:dyDescent="0.2">
      <c r="A171" s="743" t="s">
        <v>392</v>
      </c>
      <c r="B171" s="743"/>
      <c r="C171" s="743"/>
      <c r="D171" s="415">
        <f>D172</f>
        <v>2000</v>
      </c>
      <c r="E171" s="322">
        <f t="shared" ref="E171:H172" si="45">E172</f>
        <v>0</v>
      </c>
      <c r="F171" s="473">
        <f t="shared" si="45"/>
        <v>0</v>
      </c>
      <c r="G171" s="547">
        <f t="shared" si="45"/>
        <v>0</v>
      </c>
      <c r="H171" s="547">
        <f t="shared" si="45"/>
        <v>0</v>
      </c>
      <c r="I171" s="115">
        <v>0</v>
      </c>
      <c r="J171" s="115">
        <v>0</v>
      </c>
      <c r="K171" s="115">
        <v>0</v>
      </c>
      <c r="L171" s="115">
        <v>0</v>
      </c>
      <c r="M171" s="35"/>
    </row>
    <row r="172" spans="1:13" ht="13.5" customHeight="1" x14ac:dyDescent="0.2">
      <c r="A172" s="740" t="s">
        <v>258</v>
      </c>
      <c r="B172" s="741"/>
      <c r="C172" s="742"/>
      <c r="D172" s="142">
        <f>D174</f>
        <v>2000</v>
      </c>
      <c r="E172" s="311">
        <f>E174</f>
        <v>0</v>
      </c>
      <c r="F172" s="474">
        <f>F174</f>
        <v>0</v>
      </c>
      <c r="G172" s="487">
        <f t="shared" si="45"/>
        <v>0</v>
      </c>
      <c r="H172" s="487">
        <f t="shared" si="45"/>
        <v>0</v>
      </c>
      <c r="I172" s="18">
        <v>0</v>
      </c>
      <c r="J172" s="18">
        <v>0</v>
      </c>
      <c r="K172" s="18">
        <v>0</v>
      </c>
      <c r="L172" s="18">
        <v>0</v>
      </c>
      <c r="M172" s="35"/>
    </row>
    <row r="173" spans="1:13" ht="13.5" customHeight="1" x14ac:dyDescent="0.2">
      <c r="A173" s="711" t="s">
        <v>329</v>
      </c>
      <c r="B173" s="712"/>
      <c r="C173" s="713"/>
      <c r="D173" s="139">
        <f>D176</f>
        <v>2000</v>
      </c>
      <c r="E173" s="312">
        <v>0</v>
      </c>
      <c r="F173" s="475">
        <v>0</v>
      </c>
      <c r="G173" s="545">
        <f>G176</f>
        <v>0</v>
      </c>
      <c r="H173" s="545">
        <f>H176</f>
        <v>0</v>
      </c>
      <c r="I173" s="20">
        <v>0</v>
      </c>
      <c r="J173" s="20">
        <v>0</v>
      </c>
      <c r="K173" s="20">
        <v>0</v>
      </c>
      <c r="L173" s="20">
        <v>0</v>
      </c>
      <c r="M173" s="35"/>
    </row>
    <row r="174" spans="1:13" ht="13.5" customHeight="1" x14ac:dyDescent="0.2">
      <c r="B174" s="145">
        <v>3</v>
      </c>
      <c r="C174" s="271" t="s">
        <v>79</v>
      </c>
      <c r="D174" s="217">
        <f t="shared" ref="D174:H175" si="46">D175</f>
        <v>2000</v>
      </c>
      <c r="E174" s="335">
        <f t="shared" si="46"/>
        <v>0</v>
      </c>
      <c r="F174" s="489">
        <f t="shared" si="46"/>
        <v>0</v>
      </c>
      <c r="G174" s="489">
        <f t="shared" si="46"/>
        <v>0</v>
      </c>
      <c r="H174" s="489">
        <f t="shared" si="46"/>
        <v>0</v>
      </c>
      <c r="I174" s="105">
        <v>0</v>
      </c>
      <c r="J174" s="105">
        <v>0</v>
      </c>
      <c r="K174" s="105">
        <v>0</v>
      </c>
      <c r="L174" s="105">
        <v>0</v>
      </c>
      <c r="M174" s="35"/>
    </row>
    <row r="175" spans="1:13" ht="13.5" customHeight="1" x14ac:dyDescent="0.2">
      <c r="B175" s="96">
        <v>36</v>
      </c>
      <c r="C175" s="270" t="s">
        <v>115</v>
      </c>
      <c r="D175" s="217">
        <f t="shared" si="46"/>
        <v>2000</v>
      </c>
      <c r="E175" s="335">
        <f t="shared" si="46"/>
        <v>0</v>
      </c>
      <c r="F175" s="489">
        <f t="shared" si="46"/>
        <v>0</v>
      </c>
      <c r="G175" s="489">
        <f t="shared" si="46"/>
        <v>0</v>
      </c>
      <c r="H175" s="489">
        <f t="shared" si="46"/>
        <v>0</v>
      </c>
      <c r="I175" s="105">
        <v>0</v>
      </c>
      <c r="J175" s="105">
        <v>0</v>
      </c>
      <c r="K175" s="105">
        <v>0</v>
      </c>
      <c r="L175" s="105">
        <v>0</v>
      </c>
      <c r="M175" s="35"/>
    </row>
    <row r="176" spans="1:13" ht="13.5" customHeight="1" x14ac:dyDescent="0.2">
      <c r="B176" s="148">
        <v>366</v>
      </c>
      <c r="C176" s="272" t="s">
        <v>162</v>
      </c>
      <c r="D176" s="174">
        <v>2000</v>
      </c>
      <c r="E176" s="336">
        <v>0</v>
      </c>
      <c r="F176" s="490">
        <v>0</v>
      </c>
      <c r="G176" s="628">
        <v>0</v>
      </c>
      <c r="H176" s="628">
        <v>0</v>
      </c>
      <c r="I176" s="34">
        <v>0</v>
      </c>
      <c r="J176" s="34">
        <v>0</v>
      </c>
      <c r="K176" s="34">
        <v>0</v>
      </c>
      <c r="L176" s="34">
        <v>0</v>
      </c>
      <c r="M176" s="35"/>
    </row>
    <row r="177" spans="1:16" ht="13.5" customHeight="1" x14ac:dyDescent="0.2">
      <c r="A177" s="743" t="s">
        <v>391</v>
      </c>
      <c r="B177" s="743"/>
      <c r="C177" s="743"/>
      <c r="D177" s="155">
        <f>D178</f>
        <v>0</v>
      </c>
      <c r="E177" s="322">
        <f t="shared" ref="E177:H177" si="47">E178</f>
        <v>125000</v>
      </c>
      <c r="F177" s="473">
        <f t="shared" si="47"/>
        <v>270000</v>
      </c>
      <c r="G177" s="547">
        <f t="shared" si="47"/>
        <v>183600</v>
      </c>
      <c r="H177" s="547">
        <f t="shared" si="47"/>
        <v>114000</v>
      </c>
      <c r="I177" s="115">
        <v>0</v>
      </c>
      <c r="J177" s="115">
        <v>0</v>
      </c>
      <c r="K177" s="115">
        <f t="shared" ref="K177:K178" si="48">G177/F177*100</f>
        <v>68</v>
      </c>
      <c r="L177" s="115">
        <f t="shared" ref="L177:L178" si="49">H177/G177*100</f>
        <v>62.091503267973856</v>
      </c>
      <c r="M177" s="35"/>
      <c r="N177" s="35"/>
    </row>
    <row r="178" spans="1:16" ht="13.5" customHeight="1" x14ac:dyDescent="0.2">
      <c r="A178" s="740" t="s">
        <v>258</v>
      </c>
      <c r="B178" s="741"/>
      <c r="C178" s="742"/>
      <c r="D178" s="142">
        <f>D186</f>
        <v>0</v>
      </c>
      <c r="E178" s="311">
        <f>SUM(E184,E186)</f>
        <v>125000</v>
      </c>
      <c r="F178" s="474">
        <f>SUM(F183,F186)</f>
        <v>270000</v>
      </c>
      <c r="G178" s="487">
        <f>SUM(G183,G186)</f>
        <v>183600</v>
      </c>
      <c r="H178" s="487">
        <f>SUM(H183,H186)</f>
        <v>114000</v>
      </c>
      <c r="I178" s="18">
        <v>0</v>
      </c>
      <c r="J178" s="18">
        <v>0</v>
      </c>
      <c r="K178" s="18">
        <f t="shared" si="48"/>
        <v>68</v>
      </c>
      <c r="L178" s="18">
        <f t="shared" si="49"/>
        <v>62.091503267973856</v>
      </c>
      <c r="M178" s="35"/>
    </row>
    <row r="179" spans="1:16" ht="13.5" customHeight="1" x14ac:dyDescent="0.2">
      <c r="A179" s="711" t="s">
        <v>329</v>
      </c>
      <c r="B179" s="712"/>
      <c r="C179" s="713"/>
      <c r="D179" s="139">
        <f>D188</f>
        <v>0</v>
      </c>
      <c r="E179" s="312">
        <v>0</v>
      </c>
      <c r="F179" s="475">
        <v>0</v>
      </c>
      <c r="G179" s="545">
        <v>0</v>
      </c>
      <c r="H179" s="545">
        <v>0</v>
      </c>
      <c r="I179" s="20">
        <v>0</v>
      </c>
      <c r="J179" s="20">
        <v>0</v>
      </c>
      <c r="K179" s="20">
        <v>0</v>
      </c>
      <c r="L179" s="20">
        <v>0</v>
      </c>
      <c r="M179" s="35"/>
    </row>
    <row r="180" spans="1:16" ht="13.5" customHeight="1" x14ac:dyDescent="0.2">
      <c r="A180" s="734" t="s">
        <v>326</v>
      </c>
      <c r="B180" s="735"/>
      <c r="C180" s="736"/>
      <c r="D180" s="203">
        <v>0</v>
      </c>
      <c r="E180" s="324">
        <v>75000</v>
      </c>
      <c r="F180" s="482">
        <v>80000</v>
      </c>
      <c r="G180" s="582">
        <v>14700</v>
      </c>
      <c r="H180" s="582">
        <v>0</v>
      </c>
      <c r="I180" s="20">
        <v>0</v>
      </c>
      <c r="J180" s="20">
        <v>0</v>
      </c>
      <c r="K180" s="20">
        <v>0</v>
      </c>
      <c r="L180" s="20">
        <v>0</v>
      </c>
      <c r="M180" s="35"/>
    </row>
    <row r="181" spans="1:16" ht="13.5" customHeight="1" x14ac:dyDescent="0.2">
      <c r="A181" s="728" t="s">
        <v>334</v>
      </c>
      <c r="B181" s="729"/>
      <c r="C181" s="730"/>
      <c r="D181" s="203">
        <v>0</v>
      </c>
      <c r="E181" s="324">
        <v>0</v>
      </c>
      <c r="F181" s="482">
        <v>20000</v>
      </c>
      <c r="G181" s="582">
        <v>118900</v>
      </c>
      <c r="H181" s="582">
        <v>64000</v>
      </c>
      <c r="I181" s="20"/>
      <c r="J181" s="20"/>
      <c r="K181" s="20"/>
      <c r="L181" s="20"/>
      <c r="M181" s="35"/>
    </row>
    <row r="182" spans="1:16" ht="13.5" customHeight="1" x14ac:dyDescent="0.2">
      <c r="A182" s="711" t="s">
        <v>335</v>
      </c>
      <c r="B182" s="712"/>
      <c r="C182" s="713"/>
      <c r="D182" s="203">
        <v>0</v>
      </c>
      <c r="E182" s="324">
        <v>50000</v>
      </c>
      <c r="F182" s="482">
        <v>170000</v>
      </c>
      <c r="G182" s="582">
        <v>50000</v>
      </c>
      <c r="H182" s="582">
        <v>50000</v>
      </c>
      <c r="I182" s="20">
        <v>0</v>
      </c>
      <c r="J182" s="20">
        <v>0</v>
      </c>
      <c r="K182" s="20">
        <f t="shared" ref="K182" si="50">G182/F182*100</f>
        <v>29.411764705882355</v>
      </c>
      <c r="L182" s="20">
        <f t="shared" ref="L182" si="51">H182/G182*100</f>
        <v>100</v>
      </c>
      <c r="M182" s="35"/>
      <c r="O182" s="45"/>
      <c r="P182" s="552"/>
    </row>
    <row r="183" spans="1:16" ht="13.5" customHeight="1" x14ac:dyDescent="0.2">
      <c r="A183" s="273"/>
      <c r="B183" s="140">
        <v>3</v>
      </c>
      <c r="C183" s="141" t="s">
        <v>79</v>
      </c>
      <c r="D183" s="188">
        <v>0</v>
      </c>
      <c r="E183" s="337">
        <f>E184</f>
        <v>5000</v>
      </c>
      <c r="F183" s="491">
        <f t="shared" ref="F183:H184" si="52">F184</f>
        <v>10000</v>
      </c>
      <c r="G183" s="491">
        <f t="shared" si="52"/>
        <v>3600</v>
      </c>
      <c r="H183" s="491">
        <f t="shared" si="52"/>
        <v>2000</v>
      </c>
      <c r="I183" s="34">
        <v>0</v>
      </c>
      <c r="J183" s="34">
        <v>0</v>
      </c>
      <c r="K183" s="34">
        <f t="shared" ref="K183:K189" si="53">G183/F183*100</f>
        <v>36</v>
      </c>
      <c r="L183" s="34">
        <f t="shared" ref="L183:L189" si="54">H183/G183*100</f>
        <v>55.555555555555557</v>
      </c>
      <c r="M183" s="35"/>
      <c r="P183" s="553"/>
    </row>
    <row r="184" spans="1:16" ht="13.5" customHeight="1" x14ac:dyDescent="0.2">
      <c r="A184" s="273"/>
      <c r="B184" s="24">
        <v>32</v>
      </c>
      <c r="C184" s="180" t="s">
        <v>80</v>
      </c>
      <c r="D184" s="188">
        <v>0</v>
      </c>
      <c r="E184" s="337">
        <f>E185</f>
        <v>5000</v>
      </c>
      <c r="F184" s="491">
        <f t="shared" si="52"/>
        <v>10000</v>
      </c>
      <c r="G184" s="491">
        <f t="shared" si="52"/>
        <v>3600</v>
      </c>
      <c r="H184" s="491">
        <f t="shared" si="52"/>
        <v>2000</v>
      </c>
      <c r="I184" s="34">
        <v>0</v>
      </c>
      <c r="J184" s="34">
        <v>0</v>
      </c>
      <c r="K184" s="34">
        <f t="shared" si="53"/>
        <v>36</v>
      </c>
      <c r="L184" s="34">
        <f t="shared" si="54"/>
        <v>55.555555555555557</v>
      </c>
      <c r="M184" s="35"/>
      <c r="P184" s="553"/>
    </row>
    <row r="185" spans="1:16" ht="13.5" customHeight="1" x14ac:dyDescent="0.2">
      <c r="A185" s="273"/>
      <c r="B185" s="176">
        <v>323</v>
      </c>
      <c r="C185" s="177" t="s">
        <v>93</v>
      </c>
      <c r="D185" s="190">
        <v>0</v>
      </c>
      <c r="E185" s="338">
        <v>5000</v>
      </c>
      <c r="F185" s="492">
        <v>10000</v>
      </c>
      <c r="G185" s="492">
        <v>3600</v>
      </c>
      <c r="H185" s="492">
        <v>2000</v>
      </c>
      <c r="I185" s="34">
        <v>0</v>
      </c>
      <c r="J185" s="34">
        <v>0</v>
      </c>
      <c r="K185" s="34">
        <f t="shared" si="53"/>
        <v>36</v>
      </c>
      <c r="L185" s="34">
        <f t="shared" si="54"/>
        <v>55.555555555555557</v>
      </c>
      <c r="M185" s="35"/>
    </row>
    <row r="186" spans="1:16" ht="13.5" customHeight="1" x14ac:dyDescent="0.2">
      <c r="B186" s="274">
        <v>4</v>
      </c>
      <c r="C186" s="183" t="s">
        <v>103</v>
      </c>
      <c r="D186" s="216">
        <v>0</v>
      </c>
      <c r="E186" s="339">
        <f>E187</f>
        <v>120000</v>
      </c>
      <c r="F186" s="493">
        <f t="shared" ref="F186:H187" si="55">F187</f>
        <v>260000</v>
      </c>
      <c r="G186" s="493">
        <f t="shared" si="55"/>
        <v>180000</v>
      </c>
      <c r="H186" s="493">
        <f t="shared" si="55"/>
        <v>112000</v>
      </c>
      <c r="I186" s="34">
        <v>0</v>
      </c>
      <c r="J186" s="34">
        <v>0</v>
      </c>
      <c r="K186" s="34">
        <f t="shared" si="53"/>
        <v>69.230769230769226</v>
      </c>
      <c r="L186" s="34">
        <f t="shared" si="54"/>
        <v>62.222222222222221</v>
      </c>
      <c r="M186" s="35"/>
    </row>
    <row r="187" spans="1:16" ht="13.5" customHeight="1" x14ac:dyDescent="0.2">
      <c r="B187" s="275">
        <v>42</v>
      </c>
      <c r="C187" s="183" t="s">
        <v>104</v>
      </c>
      <c r="D187" s="216">
        <v>0</v>
      </c>
      <c r="E187" s="339">
        <f>E188</f>
        <v>120000</v>
      </c>
      <c r="F187" s="493">
        <f t="shared" si="55"/>
        <v>260000</v>
      </c>
      <c r="G187" s="493">
        <f t="shared" si="55"/>
        <v>180000</v>
      </c>
      <c r="H187" s="493">
        <f t="shared" si="55"/>
        <v>112000</v>
      </c>
      <c r="I187" s="34">
        <v>0</v>
      </c>
      <c r="J187" s="34">
        <v>0</v>
      </c>
      <c r="K187" s="34">
        <f t="shared" si="53"/>
        <v>69.230769230769226</v>
      </c>
      <c r="L187" s="34">
        <f t="shared" si="54"/>
        <v>62.222222222222221</v>
      </c>
      <c r="M187" s="35"/>
    </row>
    <row r="188" spans="1:16" ht="13.5" customHeight="1" x14ac:dyDescent="0.2">
      <c r="B188" s="26">
        <v>421</v>
      </c>
      <c r="C188" s="276" t="s">
        <v>109</v>
      </c>
      <c r="D188" s="195">
        <v>0</v>
      </c>
      <c r="E188" s="340">
        <v>120000</v>
      </c>
      <c r="F188" s="494">
        <v>260000</v>
      </c>
      <c r="G188" s="494">
        <v>180000</v>
      </c>
      <c r="H188" s="494">
        <v>112000</v>
      </c>
      <c r="I188" s="34">
        <v>0</v>
      </c>
      <c r="J188" s="34">
        <v>0</v>
      </c>
      <c r="K188" s="34">
        <f t="shared" si="53"/>
        <v>69.230769230769226</v>
      </c>
      <c r="L188" s="34">
        <f t="shared" si="54"/>
        <v>62.222222222222221</v>
      </c>
      <c r="M188" s="35"/>
    </row>
    <row r="189" spans="1:16" s="80" customFormat="1" ht="19.5" customHeight="1" x14ac:dyDescent="0.2">
      <c r="A189" s="718" t="s">
        <v>296</v>
      </c>
      <c r="B189" s="718"/>
      <c r="C189" s="718"/>
      <c r="D189" s="278">
        <f>SUM(D191,D265,D314,D342)</f>
        <v>336508.72</v>
      </c>
      <c r="E189" s="450">
        <f>SUM(E190,E265,E314,E342)</f>
        <v>1128000</v>
      </c>
      <c r="F189" s="495">
        <f>SUM(F190,F265,F314)</f>
        <v>559500</v>
      </c>
      <c r="G189" s="629">
        <f>SUM(G190,G265,G314)</f>
        <v>374500</v>
      </c>
      <c r="H189" s="629">
        <f>SUM(H190,H265,H314)</f>
        <v>373500</v>
      </c>
      <c r="I189" s="34">
        <f t="shared" ref="I189" si="56">E189/D189*100</f>
        <v>335.20676670726397</v>
      </c>
      <c r="J189" s="34">
        <f t="shared" ref="J189" si="57">F189/E189*100</f>
        <v>49.601063829787236</v>
      </c>
      <c r="K189" s="34">
        <f t="shared" si="53"/>
        <v>66.934763181411967</v>
      </c>
      <c r="L189" s="34">
        <f t="shared" si="54"/>
        <v>99.732977303070754</v>
      </c>
      <c r="M189" s="83"/>
    </row>
    <row r="190" spans="1:16" ht="21" customHeight="1" x14ac:dyDescent="0.2">
      <c r="A190" s="719" t="s">
        <v>276</v>
      </c>
      <c r="B190" s="720"/>
      <c r="C190" s="721"/>
      <c r="D190" s="154">
        <f>SUM(D191,D218,D227,D236,D244,D250,D257)</f>
        <v>62151.8</v>
      </c>
      <c r="E190" s="341">
        <f>SUM(E191,E203,E210,E218,E227,E236,E244,E250,E257)</f>
        <v>158500</v>
      </c>
      <c r="F190" s="472">
        <f>SUM(F191,F203,F210,F218,F227,F236,F244,F250,F257)</f>
        <v>122000</v>
      </c>
      <c r="G190" s="472">
        <f>SUM(G191,G203,G210,G218,G227,G236,G244,G250,G257)</f>
        <v>116500</v>
      </c>
      <c r="H190" s="472">
        <f>SUM(H191,H203,H210,H218,H227,H236,H244,H250,H257)</f>
        <v>115500</v>
      </c>
      <c r="I190" s="90">
        <f>E190/D190*100</f>
        <v>255.02077172342555</v>
      </c>
      <c r="J190" s="90">
        <f>F190/E190*100</f>
        <v>76.971608832807576</v>
      </c>
      <c r="K190" s="90">
        <f t="shared" si="33"/>
        <v>95.491803278688522</v>
      </c>
      <c r="L190" s="90">
        <f t="shared" si="34"/>
        <v>99.141630901287556</v>
      </c>
      <c r="M190" s="132"/>
    </row>
    <row r="191" spans="1:16" ht="15.75" customHeight="1" x14ac:dyDescent="0.2">
      <c r="A191" s="722" t="s">
        <v>111</v>
      </c>
      <c r="B191" s="723"/>
      <c r="C191" s="724"/>
      <c r="D191" s="147">
        <f>D199</f>
        <v>30167.920000000002</v>
      </c>
      <c r="E191" s="310">
        <f>E199</f>
        <v>33500</v>
      </c>
      <c r="F191" s="473">
        <f>F192</f>
        <v>49500</v>
      </c>
      <c r="G191" s="512">
        <f>G199</f>
        <v>49500</v>
      </c>
      <c r="H191" s="512">
        <f>H199</f>
        <v>49500</v>
      </c>
      <c r="I191" s="16">
        <f>E191/D191*100</f>
        <v>111.0451101700084</v>
      </c>
      <c r="J191" s="16">
        <f>F191/E191*100</f>
        <v>147.76119402985074</v>
      </c>
      <c r="K191" s="16">
        <f t="shared" si="33"/>
        <v>100</v>
      </c>
      <c r="L191" s="16">
        <f t="shared" si="34"/>
        <v>100</v>
      </c>
      <c r="M191" s="132"/>
    </row>
    <row r="192" spans="1:16" ht="13.5" customHeight="1" x14ac:dyDescent="0.2">
      <c r="A192" s="725" t="s">
        <v>110</v>
      </c>
      <c r="B192" s="726"/>
      <c r="C192" s="727"/>
      <c r="D192" s="142">
        <f>D199</f>
        <v>30167.920000000002</v>
      </c>
      <c r="E192" s="311">
        <v>33500</v>
      </c>
      <c r="F192" s="474">
        <f>F199</f>
        <v>49500</v>
      </c>
      <c r="G192" s="487">
        <f>G199</f>
        <v>49500</v>
      </c>
      <c r="H192" s="487">
        <f>H199</f>
        <v>49500</v>
      </c>
      <c r="I192" s="18">
        <v>0</v>
      </c>
      <c r="J192" s="18">
        <v>0</v>
      </c>
      <c r="K192" s="18">
        <f t="shared" si="33"/>
        <v>100</v>
      </c>
      <c r="L192" s="18">
        <f t="shared" si="34"/>
        <v>100</v>
      </c>
      <c r="M192" s="132"/>
    </row>
    <row r="193" spans="1:13" ht="13.5" customHeight="1" x14ac:dyDescent="0.2">
      <c r="A193" s="711" t="s">
        <v>329</v>
      </c>
      <c r="B193" s="712"/>
      <c r="C193" s="713"/>
      <c r="D193" s="139">
        <v>0</v>
      </c>
      <c r="E193" s="312">
        <v>0</v>
      </c>
      <c r="F193" s="475">
        <v>0</v>
      </c>
      <c r="G193" s="545">
        <v>0</v>
      </c>
      <c r="H193" s="545">
        <v>0</v>
      </c>
      <c r="I193" s="20">
        <v>0</v>
      </c>
      <c r="J193" s="20">
        <v>0</v>
      </c>
      <c r="K193" s="20">
        <v>0</v>
      </c>
      <c r="L193" s="20">
        <v>0</v>
      </c>
      <c r="M193" s="132"/>
    </row>
    <row r="194" spans="1:13" ht="13.5" customHeight="1" x14ac:dyDescent="0.2">
      <c r="A194" s="734" t="s">
        <v>326</v>
      </c>
      <c r="B194" s="735"/>
      <c r="C194" s="736"/>
      <c r="D194" s="153">
        <v>0</v>
      </c>
      <c r="E194" s="312">
        <v>10500</v>
      </c>
      <c r="F194" s="475">
        <v>22500</v>
      </c>
      <c r="G194" s="545">
        <v>22500</v>
      </c>
      <c r="H194" s="545">
        <v>0</v>
      </c>
      <c r="I194" s="20">
        <v>0</v>
      </c>
      <c r="J194" s="20">
        <v>0</v>
      </c>
      <c r="K194" s="20">
        <f t="shared" si="33"/>
        <v>100</v>
      </c>
      <c r="L194" s="20">
        <v>0</v>
      </c>
      <c r="M194" s="132"/>
    </row>
    <row r="195" spans="1:13" ht="13.5" customHeight="1" x14ac:dyDescent="0.2">
      <c r="A195" s="804" t="s">
        <v>338</v>
      </c>
      <c r="B195" s="804"/>
      <c r="C195" s="804"/>
      <c r="D195" s="153">
        <v>16858.939999999999</v>
      </c>
      <c r="E195" s="312">
        <v>0</v>
      </c>
      <c r="F195" s="475">
        <v>0</v>
      </c>
      <c r="G195" s="545">
        <v>0</v>
      </c>
      <c r="H195" s="545">
        <v>0</v>
      </c>
      <c r="I195" s="20">
        <v>0</v>
      </c>
      <c r="J195" s="20">
        <v>0</v>
      </c>
      <c r="K195" s="20">
        <v>0</v>
      </c>
      <c r="L195" s="20">
        <v>0</v>
      </c>
      <c r="M195" s="132"/>
    </row>
    <row r="196" spans="1:13" ht="13.5" customHeight="1" x14ac:dyDescent="0.2">
      <c r="A196" s="728" t="s">
        <v>334</v>
      </c>
      <c r="B196" s="729"/>
      <c r="C196" s="730"/>
      <c r="D196" s="153">
        <v>0</v>
      </c>
      <c r="E196" s="312">
        <v>7000</v>
      </c>
      <c r="F196" s="475">
        <v>10000</v>
      </c>
      <c r="G196" s="545">
        <v>10000</v>
      </c>
      <c r="H196" s="545">
        <v>32500</v>
      </c>
      <c r="I196" s="20">
        <v>0</v>
      </c>
      <c r="J196" s="20">
        <v>0</v>
      </c>
      <c r="K196" s="20">
        <v>0</v>
      </c>
      <c r="L196" s="20">
        <f t="shared" si="34"/>
        <v>325</v>
      </c>
      <c r="M196" s="132"/>
    </row>
    <row r="197" spans="1:13" ht="13.5" customHeight="1" x14ac:dyDescent="0.2">
      <c r="A197" s="729" t="s">
        <v>336</v>
      </c>
      <c r="B197" s="729"/>
      <c r="C197" s="764"/>
      <c r="D197" s="43">
        <v>13308.98</v>
      </c>
      <c r="E197" s="312">
        <v>16000</v>
      </c>
      <c r="F197" s="475">
        <v>17000</v>
      </c>
      <c r="G197" s="545">
        <v>17000</v>
      </c>
      <c r="H197" s="545">
        <v>17000</v>
      </c>
      <c r="I197" s="20">
        <f t="shared" ref="I197" si="58">E197/D197*100</f>
        <v>120.21958106481489</v>
      </c>
      <c r="J197" s="20">
        <f t="shared" ref="J197" si="59">F197/E197*100</f>
        <v>106.25</v>
      </c>
      <c r="K197" s="20">
        <f t="shared" si="33"/>
        <v>100</v>
      </c>
      <c r="L197" s="20">
        <f t="shared" si="34"/>
        <v>100</v>
      </c>
      <c r="M197" s="132"/>
    </row>
    <row r="198" spans="1:13" ht="13.5" customHeight="1" x14ac:dyDescent="0.2">
      <c r="A198" s="731" t="s">
        <v>330</v>
      </c>
      <c r="B198" s="732"/>
      <c r="C198" s="732"/>
      <c r="D198" s="43">
        <v>0</v>
      </c>
      <c r="E198" s="312">
        <v>0</v>
      </c>
      <c r="F198" s="475">
        <v>0</v>
      </c>
      <c r="G198" s="545">
        <v>0</v>
      </c>
      <c r="H198" s="545">
        <v>0</v>
      </c>
      <c r="I198" s="20">
        <v>0</v>
      </c>
      <c r="J198" s="20">
        <v>0</v>
      </c>
      <c r="K198" s="20">
        <v>0</v>
      </c>
      <c r="L198" s="20">
        <v>0</v>
      </c>
      <c r="M198" s="132"/>
    </row>
    <row r="199" spans="1:13" ht="13.5" customHeight="1" x14ac:dyDescent="0.2">
      <c r="B199" s="140">
        <v>3</v>
      </c>
      <c r="C199" s="141" t="s">
        <v>79</v>
      </c>
      <c r="D199" s="36">
        <f>D200</f>
        <v>30167.920000000002</v>
      </c>
      <c r="E199" s="313">
        <f>E200</f>
        <v>33500</v>
      </c>
      <c r="F199" s="471">
        <f>F200</f>
        <v>49500</v>
      </c>
      <c r="G199" s="485">
        <f>G200</f>
        <v>49500</v>
      </c>
      <c r="H199" s="485">
        <f>H200</f>
        <v>49500</v>
      </c>
      <c r="I199" s="34">
        <f t="shared" ref="I199:J201" si="60">E199/D199*100</f>
        <v>111.0451101700084</v>
      </c>
      <c r="J199" s="34">
        <f t="shared" si="60"/>
        <v>147.76119402985074</v>
      </c>
      <c r="K199" s="34">
        <f t="shared" si="33"/>
        <v>100</v>
      </c>
      <c r="L199" s="34">
        <f t="shared" si="34"/>
        <v>100</v>
      </c>
      <c r="M199" s="132"/>
    </row>
    <row r="200" spans="1:13" ht="13.5" customHeight="1" x14ac:dyDescent="0.2">
      <c r="B200" s="22">
        <v>32</v>
      </c>
      <c r="C200" s="42" t="s">
        <v>80</v>
      </c>
      <c r="D200" s="88">
        <f>SUM(D201,D202)</f>
        <v>30167.920000000002</v>
      </c>
      <c r="E200" s="314">
        <f>SUM(E201:E202)</f>
        <v>33500</v>
      </c>
      <c r="F200" s="476">
        <f>SUM(F201,F202)</f>
        <v>49500</v>
      </c>
      <c r="G200" s="88">
        <f>SUM(G201,G202)</f>
        <v>49500</v>
      </c>
      <c r="H200" s="88">
        <f>SUM(H201,H202)</f>
        <v>49500</v>
      </c>
      <c r="I200" s="34">
        <f t="shared" si="60"/>
        <v>111.0451101700084</v>
      </c>
      <c r="J200" s="34">
        <f t="shared" si="60"/>
        <v>147.76119402985074</v>
      </c>
      <c r="K200" s="34">
        <f t="shared" si="33"/>
        <v>100</v>
      </c>
      <c r="L200" s="34">
        <f t="shared" si="34"/>
        <v>100</v>
      </c>
      <c r="M200" s="132"/>
    </row>
    <row r="201" spans="1:13" ht="13.5" customHeight="1" x14ac:dyDescent="0.2">
      <c r="B201" s="23">
        <v>323</v>
      </c>
      <c r="C201" s="46" t="s">
        <v>93</v>
      </c>
      <c r="D201" s="27">
        <v>30143.24</v>
      </c>
      <c r="E201" s="336">
        <v>29000</v>
      </c>
      <c r="F201" s="465">
        <v>44500</v>
      </c>
      <c r="G201" s="550">
        <v>44500</v>
      </c>
      <c r="H201" s="550">
        <v>44500</v>
      </c>
      <c r="I201" s="34">
        <f t="shared" si="60"/>
        <v>96.207308836077331</v>
      </c>
      <c r="J201" s="34">
        <f t="shared" si="60"/>
        <v>153.44827586206898</v>
      </c>
      <c r="K201" s="34">
        <f t="shared" si="33"/>
        <v>100</v>
      </c>
      <c r="L201" s="34">
        <f t="shared" si="34"/>
        <v>100</v>
      </c>
      <c r="M201" s="132"/>
    </row>
    <row r="202" spans="1:13" ht="13.5" customHeight="1" x14ac:dyDescent="0.2">
      <c r="B202" s="207">
        <v>322</v>
      </c>
      <c r="C202" s="151" t="s">
        <v>92</v>
      </c>
      <c r="D202" s="27">
        <v>24.68</v>
      </c>
      <c r="E202" s="336">
        <v>4500</v>
      </c>
      <c r="F202" s="465">
        <v>5000</v>
      </c>
      <c r="G202" s="550">
        <v>5000</v>
      </c>
      <c r="H202" s="550">
        <v>5000</v>
      </c>
      <c r="I202" s="34">
        <v>0</v>
      </c>
      <c r="J202" s="34">
        <f>F202/E202*100</f>
        <v>111.11111111111111</v>
      </c>
      <c r="K202" s="34">
        <f>G202/F202*100</f>
        <v>100</v>
      </c>
      <c r="L202" s="34">
        <f>H202/G202*100</f>
        <v>100</v>
      </c>
      <c r="M202" s="132"/>
    </row>
    <row r="203" spans="1:13" ht="13.5" customHeight="1" x14ac:dyDescent="0.2">
      <c r="A203" s="714" t="s">
        <v>301</v>
      </c>
      <c r="B203" s="723"/>
      <c r="C203" s="724"/>
      <c r="D203" s="205">
        <f>D204</f>
        <v>0</v>
      </c>
      <c r="E203" s="342">
        <f>E204</f>
        <v>1000</v>
      </c>
      <c r="F203" s="473">
        <f>F204</f>
        <v>1000</v>
      </c>
      <c r="G203" s="558">
        <f>G204</f>
        <v>2000</v>
      </c>
      <c r="H203" s="558">
        <f>H204</f>
        <v>2000</v>
      </c>
      <c r="I203" s="16">
        <v>0</v>
      </c>
      <c r="J203" s="16">
        <f>F203/E203*100</f>
        <v>100</v>
      </c>
      <c r="K203" s="16">
        <f t="shared" ref="K203:K204" si="61">G203/F203*100</f>
        <v>200</v>
      </c>
      <c r="L203" s="16">
        <v>0</v>
      </c>
      <c r="M203" s="132"/>
    </row>
    <row r="204" spans="1:13" ht="13.5" customHeight="1" x14ac:dyDescent="0.2">
      <c r="A204" s="790" t="s">
        <v>99</v>
      </c>
      <c r="B204" s="791"/>
      <c r="C204" s="792"/>
      <c r="D204" s="211">
        <f>D209</f>
        <v>0</v>
      </c>
      <c r="E204" s="343">
        <f>E209</f>
        <v>1000</v>
      </c>
      <c r="F204" s="474">
        <f>F207</f>
        <v>1000</v>
      </c>
      <c r="G204" s="559">
        <f>G207</f>
        <v>2000</v>
      </c>
      <c r="H204" s="559">
        <f>H207</f>
        <v>2000</v>
      </c>
      <c r="I204" s="134">
        <v>0</v>
      </c>
      <c r="J204" s="134">
        <v>0</v>
      </c>
      <c r="K204" s="134">
        <f t="shared" si="61"/>
        <v>200</v>
      </c>
      <c r="L204" s="134">
        <v>0</v>
      </c>
      <c r="M204" s="132"/>
    </row>
    <row r="205" spans="1:13" ht="13.5" customHeight="1" x14ac:dyDescent="0.2">
      <c r="A205" s="711" t="s">
        <v>329</v>
      </c>
      <c r="B205" s="712"/>
      <c r="C205" s="713"/>
      <c r="D205" s="167">
        <v>0</v>
      </c>
      <c r="E205" s="344">
        <v>0</v>
      </c>
      <c r="F205" s="475">
        <v>0</v>
      </c>
      <c r="G205" s="560">
        <v>0</v>
      </c>
      <c r="H205" s="560">
        <v>0</v>
      </c>
      <c r="I205" s="20">
        <v>0</v>
      </c>
      <c r="J205" s="20">
        <v>0</v>
      </c>
      <c r="K205" s="20">
        <v>0</v>
      </c>
      <c r="L205" s="20">
        <v>0</v>
      </c>
      <c r="M205" s="132"/>
    </row>
    <row r="206" spans="1:13" ht="13.5" customHeight="1" x14ac:dyDescent="0.2">
      <c r="A206" s="734" t="s">
        <v>326</v>
      </c>
      <c r="B206" s="735"/>
      <c r="C206" s="736"/>
      <c r="D206" s="199">
        <v>0</v>
      </c>
      <c r="E206" s="345">
        <v>1000</v>
      </c>
      <c r="F206" s="475">
        <v>1000</v>
      </c>
      <c r="G206" s="560">
        <v>2000</v>
      </c>
      <c r="H206" s="560">
        <v>2000</v>
      </c>
      <c r="I206" s="20">
        <v>0</v>
      </c>
      <c r="J206" s="20">
        <v>0</v>
      </c>
      <c r="K206" s="20">
        <v>0</v>
      </c>
      <c r="L206" s="20">
        <v>0</v>
      </c>
      <c r="M206" s="132"/>
    </row>
    <row r="207" spans="1:13" ht="13.5" customHeight="1" x14ac:dyDescent="0.2">
      <c r="B207" s="274">
        <v>3</v>
      </c>
      <c r="C207" s="183" t="s">
        <v>79</v>
      </c>
      <c r="D207" s="217">
        <v>0</v>
      </c>
      <c r="E207" s="335">
        <f t="shared" ref="E207:H208" si="62">E208</f>
        <v>1000</v>
      </c>
      <c r="F207" s="477">
        <f t="shared" si="62"/>
        <v>1000</v>
      </c>
      <c r="G207" s="587">
        <f t="shared" si="62"/>
        <v>2000</v>
      </c>
      <c r="H207" s="587">
        <f t="shared" si="62"/>
        <v>2000</v>
      </c>
      <c r="I207" s="34">
        <v>0</v>
      </c>
      <c r="J207" s="34">
        <f t="shared" ref="J207:J209" si="63">F207/E207*100</f>
        <v>100</v>
      </c>
      <c r="K207" s="34">
        <f t="shared" ref="K207:K209" si="64">G207/F207*100</f>
        <v>200</v>
      </c>
      <c r="L207" s="34">
        <v>0</v>
      </c>
      <c r="M207" s="132"/>
    </row>
    <row r="208" spans="1:13" ht="13.5" customHeight="1" x14ac:dyDescent="0.2">
      <c r="B208" s="275">
        <v>32</v>
      </c>
      <c r="C208" s="183" t="s">
        <v>80</v>
      </c>
      <c r="D208" s="217">
        <v>0</v>
      </c>
      <c r="E208" s="335">
        <f t="shared" si="62"/>
        <v>1000</v>
      </c>
      <c r="F208" s="477">
        <f t="shared" si="62"/>
        <v>1000</v>
      </c>
      <c r="G208" s="587">
        <f t="shared" si="62"/>
        <v>2000</v>
      </c>
      <c r="H208" s="587">
        <f t="shared" si="62"/>
        <v>2000</v>
      </c>
      <c r="I208" s="34">
        <v>0</v>
      </c>
      <c r="J208" s="34">
        <f t="shared" si="63"/>
        <v>100</v>
      </c>
      <c r="K208" s="34">
        <f t="shared" si="64"/>
        <v>200</v>
      </c>
      <c r="L208" s="34">
        <v>0</v>
      </c>
      <c r="M208" s="132"/>
    </row>
    <row r="209" spans="1:13" ht="13.5" customHeight="1" x14ac:dyDescent="0.2">
      <c r="B209" s="207">
        <v>323</v>
      </c>
      <c r="C209" s="177" t="s">
        <v>93</v>
      </c>
      <c r="D209" s="174">
        <v>0</v>
      </c>
      <c r="E209" s="336">
        <v>1000</v>
      </c>
      <c r="F209" s="465">
        <v>1000</v>
      </c>
      <c r="G209" s="550">
        <v>2000</v>
      </c>
      <c r="H209" s="550">
        <v>2000</v>
      </c>
      <c r="I209" s="34">
        <v>0</v>
      </c>
      <c r="J209" s="34">
        <f t="shared" si="63"/>
        <v>100</v>
      </c>
      <c r="K209" s="34">
        <f t="shared" si="64"/>
        <v>200</v>
      </c>
      <c r="L209" s="34">
        <v>0</v>
      </c>
      <c r="M209" s="132"/>
    </row>
    <row r="210" spans="1:13" ht="27.75" customHeight="1" x14ac:dyDescent="0.2">
      <c r="A210" s="714" t="s">
        <v>302</v>
      </c>
      <c r="B210" s="723"/>
      <c r="C210" s="724"/>
      <c r="D210" s="284">
        <f>D211</f>
        <v>0</v>
      </c>
      <c r="E210" s="346">
        <f>E211</f>
        <v>500</v>
      </c>
      <c r="F210" s="473">
        <f>F211</f>
        <v>500</v>
      </c>
      <c r="G210" s="561">
        <f>G211</f>
        <v>1000</v>
      </c>
      <c r="H210" s="561">
        <f>H211</f>
        <v>1000</v>
      </c>
      <c r="I210" s="115">
        <v>0</v>
      </c>
      <c r="J210" s="115">
        <f>F210/E210*100</f>
        <v>100</v>
      </c>
      <c r="K210" s="115">
        <f t="shared" ref="K210:K211" si="65">G210/F210*100</f>
        <v>200</v>
      </c>
      <c r="L210" s="115">
        <v>0</v>
      </c>
      <c r="M210" s="132"/>
    </row>
    <row r="211" spans="1:13" ht="13.5" customHeight="1" x14ac:dyDescent="0.2">
      <c r="A211" s="790" t="s">
        <v>99</v>
      </c>
      <c r="B211" s="791"/>
      <c r="C211" s="792"/>
      <c r="D211" s="211">
        <f>D216</f>
        <v>0</v>
      </c>
      <c r="E211" s="343">
        <f>E214</f>
        <v>500</v>
      </c>
      <c r="F211" s="474">
        <f>F214</f>
        <v>500</v>
      </c>
      <c r="G211" s="559">
        <f>G214</f>
        <v>1000</v>
      </c>
      <c r="H211" s="559">
        <f>H214</f>
        <v>1000</v>
      </c>
      <c r="I211" s="134">
        <v>0</v>
      </c>
      <c r="J211" s="134">
        <v>0</v>
      </c>
      <c r="K211" s="134">
        <f t="shared" si="65"/>
        <v>200</v>
      </c>
      <c r="L211" s="134">
        <v>0</v>
      </c>
      <c r="M211" s="132"/>
    </row>
    <row r="212" spans="1:13" ht="13.5" customHeight="1" x14ac:dyDescent="0.2">
      <c r="A212" s="711" t="s">
        <v>329</v>
      </c>
      <c r="B212" s="712"/>
      <c r="C212" s="713"/>
      <c r="D212" s="167">
        <v>0</v>
      </c>
      <c r="E212" s="344">
        <v>0</v>
      </c>
      <c r="F212" s="475">
        <v>0</v>
      </c>
      <c r="G212" s="560">
        <v>500</v>
      </c>
      <c r="H212" s="560">
        <v>500</v>
      </c>
      <c r="I212" s="20">
        <v>0</v>
      </c>
      <c r="J212" s="20">
        <v>0</v>
      </c>
      <c r="K212" s="20">
        <v>0</v>
      </c>
      <c r="L212" s="20">
        <v>0</v>
      </c>
      <c r="M212" s="132"/>
    </row>
    <row r="213" spans="1:13" ht="13.5" customHeight="1" x14ac:dyDescent="0.2">
      <c r="A213" s="734" t="s">
        <v>326</v>
      </c>
      <c r="B213" s="735"/>
      <c r="C213" s="736"/>
      <c r="D213" s="199">
        <v>0</v>
      </c>
      <c r="E213" s="345">
        <v>500</v>
      </c>
      <c r="F213" s="475">
        <v>500</v>
      </c>
      <c r="G213" s="560">
        <v>500</v>
      </c>
      <c r="H213" s="560">
        <v>500</v>
      </c>
      <c r="I213" s="20">
        <v>0</v>
      </c>
      <c r="J213" s="20">
        <v>0</v>
      </c>
      <c r="K213" s="20">
        <v>0</v>
      </c>
      <c r="L213" s="20">
        <v>0</v>
      </c>
      <c r="M213" s="132"/>
    </row>
    <row r="214" spans="1:13" ht="13.5" customHeight="1" x14ac:dyDescent="0.2">
      <c r="B214" s="274">
        <v>3</v>
      </c>
      <c r="C214" s="183" t="s">
        <v>79</v>
      </c>
      <c r="D214" s="217">
        <v>0</v>
      </c>
      <c r="E214" s="335">
        <f>E215</f>
        <v>500</v>
      </c>
      <c r="F214" s="477">
        <f>F215</f>
        <v>500</v>
      </c>
      <c r="G214" s="587">
        <f>G215</f>
        <v>1000</v>
      </c>
      <c r="H214" s="587">
        <f>H215</f>
        <v>1000</v>
      </c>
      <c r="I214" s="34">
        <v>0</v>
      </c>
      <c r="J214" s="34">
        <f t="shared" ref="J214:J217" si="66">F214/E214*100</f>
        <v>100</v>
      </c>
      <c r="K214" s="34">
        <f t="shared" ref="K214:K217" si="67">G214/F214*100</f>
        <v>200</v>
      </c>
      <c r="L214" s="34">
        <v>0</v>
      </c>
      <c r="M214" s="132"/>
    </row>
    <row r="215" spans="1:13" ht="13.5" customHeight="1" x14ac:dyDescent="0.2">
      <c r="B215" s="275">
        <v>32</v>
      </c>
      <c r="C215" s="183" t="s">
        <v>80</v>
      </c>
      <c r="D215" s="285">
        <v>0</v>
      </c>
      <c r="E215" s="335">
        <f>SUM(E216,E217)</f>
        <v>500</v>
      </c>
      <c r="F215" s="477">
        <f>SUM(F216,F217)</f>
        <v>500</v>
      </c>
      <c r="G215" s="587">
        <f>SUM(G216,G217)</f>
        <v>1000</v>
      </c>
      <c r="H215" s="587">
        <f>SUM(H216,H217)</f>
        <v>1000</v>
      </c>
      <c r="I215" s="34">
        <v>0</v>
      </c>
      <c r="J215" s="34">
        <f t="shared" si="66"/>
        <v>100</v>
      </c>
      <c r="K215" s="34">
        <f t="shared" si="67"/>
        <v>200</v>
      </c>
      <c r="L215" s="34">
        <v>0</v>
      </c>
      <c r="M215" s="132"/>
    </row>
    <row r="216" spans="1:13" ht="13.5" customHeight="1" x14ac:dyDescent="0.2">
      <c r="B216" s="207">
        <v>322</v>
      </c>
      <c r="C216" s="151" t="s">
        <v>92</v>
      </c>
      <c r="D216" s="195">
        <v>0</v>
      </c>
      <c r="E216" s="347">
        <v>250</v>
      </c>
      <c r="F216" s="465">
        <v>250</v>
      </c>
      <c r="G216" s="550">
        <v>500</v>
      </c>
      <c r="H216" s="550">
        <v>500</v>
      </c>
      <c r="I216" s="34">
        <v>0</v>
      </c>
      <c r="J216" s="34">
        <f t="shared" si="66"/>
        <v>100</v>
      </c>
      <c r="K216" s="34">
        <f t="shared" si="67"/>
        <v>200</v>
      </c>
      <c r="L216" s="34">
        <v>0</v>
      </c>
      <c r="M216" s="132"/>
    </row>
    <row r="217" spans="1:13" ht="13.5" customHeight="1" x14ac:dyDescent="0.2">
      <c r="B217" s="207">
        <v>323</v>
      </c>
      <c r="C217" s="177" t="s">
        <v>93</v>
      </c>
      <c r="D217" s="277">
        <v>0</v>
      </c>
      <c r="E217" s="336">
        <v>250</v>
      </c>
      <c r="F217" s="465">
        <v>250</v>
      </c>
      <c r="G217" s="550">
        <v>500</v>
      </c>
      <c r="H217" s="550">
        <v>500</v>
      </c>
      <c r="I217" s="34">
        <v>0</v>
      </c>
      <c r="J217" s="34">
        <f t="shared" si="66"/>
        <v>100</v>
      </c>
      <c r="K217" s="34">
        <f t="shared" si="67"/>
        <v>200</v>
      </c>
      <c r="L217" s="34">
        <v>0</v>
      </c>
      <c r="M217" s="132"/>
    </row>
    <row r="218" spans="1:13" ht="16.5" customHeight="1" x14ac:dyDescent="0.2">
      <c r="A218" s="714" t="s">
        <v>300</v>
      </c>
      <c r="B218" s="723"/>
      <c r="C218" s="724"/>
      <c r="D218" s="205">
        <f>D219</f>
        <v>4845.16</v>
      </c>
      <c r="E218" s="342">
        <f>E219</f>
        <v>30000</v>
      </c>
      <c r="F218" s="473">
        <f>F219</f>
        <v>27000</v>
      </c>
      <c r="G218" s="558">
        <f>G219</f>
        <v>27000</v>
      </c>
      <c r="H218" s="558">
        <f>H219</f>
        <v>27000</v>
      </c>
      <c r="I218" s="16">
        <v>0</v>
      </c>
      <c r="J218" s="16">
        <f>F218/E218*100</f>
        <v>90</v>
      </c>
      <c r="K218" s="16">
        <f t="shared" si="33"/>
        <v>100</v>
      </c>
      <c r="L218" s="16">
        <f t="shared" si="34"/>
        <v>100</v>
      </c>
      <c r="M218" s="132"/>
    </row>
    <row r="219" spans="1:13" s="136" customFormat="1" ht="16.5" customHeight="1" x14ac:dyDescent="0.2">
      <c r="A219" s="790" t="s">
        <v>99</v>
      </c>
      <c r="B219" s="791"/>
      <c r="C219" s="792"/>
      <c r="D219" s="211">
        <f>D223</f>
        <v>4845.16</v>
      </c>
      <c r="E219" s="343">
        <f>E223</f>
        <v>30000</v>
      </c>
      <c r="F219" s="474">
        <f>F223</f>
        <v>27000</v>
      </c>
      <c r="G219" s="559">
        <f>G223</f>
        <v>27000</v>
      </c>
      <c r="H219" s="559">
        <f>H223</f>
        <v>27000</v>
      </c>
      <c r="I219" s="134">
        <v>0</v>
      </c>
      <c r="J219" s="134">
        <v>0</v>
      </c>
      <c r="K219" s="134">
        <f t="shared" si="33"/>
        <v>100</v>
      </c>
      <c r="L219" s="134">
        <f t="shared" si="34"/>
        <v>100</v>
      </c>
      <c r="M219" s="135"/>
    </row>
    <row r="220" spans="1:13" ht="13.5" customHeight="1" x14ac:dyDescent="0.2">
      <c r="A220" s="711" t="s">
        <v>329</v>
      </c>
      <c r="B220" s="712"/>
      <c r="C220" s="713"/>
      <c r="D220" s="167">
        <v>4845.16</v>
      </c>
      <c r="E220" s="344">
        <v>7092.8</v>
      </c>
      <c r="F220" s="475">
        <v>7000</v>
      </c>
      <c r="G220" s="560">
        <v>0</v>
      </c>
      <c r="H220" s="560">
        <v>17000</v>
      </c>
      <c r="I220" s="20">
        <v>0</v>
      </c>
      <c r="J220" s="20">
        <v>0</v>
      </c>
      <c r="K220" s="20">
        <f t="shared" si="33"/>
        <v>0</v>
      </c>
      <c r="L220" s="20">
        <v>0</v>
      </c>
      <c r="M220" s="132"/>
    </row>
    <row r="221" spans="1:13" ht="13.5" customHeight="1" x14ac:dyDescent="0.2">
      <c r="A221" s="728" t="s">
        <v>334</v>
      </c>
      <c r="B221" s="729"/>
      <c r="C221" s="730"/>
      <c r="D221" s="167">
        <v>0</v>
      </c>
      <c r="E221" s="344">
        <v>22907.200000000001</v>
      </c>
      <c r="F221" s="475">
        <v>20000</v>
      </c>
      <c r="G221" s="560">
        <v>27000</v>
      </c>
      <c r="H221" s="560">
        <v>10000</v>
      </c>
      <c r="I221" s="20">
        <v>0</v>
      </c>
      <c r="J221" s="20">
        <v>0</v>
      </c>
      <c r="K221" s="20">
        <v>0</v>
      </c>
      <c r="L221" s="20">
        <v>0</v>
      </c>
      <c r="M221" s="132"/>
    </row>
    <row r="222" spans="1:13" ht="13.5" customHeight="1" x14ac:dyDescent="0.2">
      <c r="A222" s="728" t="s">
        <v>338</v>
      </c>
      <c r="B222" s="729"/>
      <c r="C222" s="730"/>
      <c r="D222" s="167">
        <v>0</v>
      </c>
      <c r="E222" s="344">
        <v>0</v>
      </c>
      <c r="F222" s="475">
        <v>0</v>
      </c>
      <c r="G222" s="560">
        <v>0</v>
      </c>
      <c r="H222" s="560">
        <v>0</v>
      </c>
      <c r="I222" s="20">
        <v>0</v>
      </c>
      <c r="J222" s="20">
        <v>0</v>
      </c>
      <c r="K222" s="20">
        <v>0</v>
      </c>
      <c r="L222" s="20">
        <v>0</v>
      </c>
      <c r="M222" s="132"/>
    </row>
    <row r="223" spans="1:13" ht="13.5" customHeight="1" x14ac:dyDescent="0.2">
      <c r="B223" s="140">
        <v>3</v>
      </c>
      <c r="C223" s="141" t="s">
        <v>79</v>
      </c>
      <c r="D223" s="98">
        <f>D224</f>
        <v>4845.16</v>
      </c>
      <c r="E223" s="348">
        <f>E224</f>
        <v>30000</v>
      </c>
      <c r="F223" s="471">
        <f>F224</f>
        <v>27000</v>
      </c>
      <c r="G223" s="562">
        <f>G224</f>
        <v>27000</v>
      </c>
      <c r="H223" s="562">
        <f>H224</f>
        <v>27000</v>
      </c>
      <c r="I223" s="34">
        <v>0</v>
      </c>
      <c r="J223" s="34">
        <f>F223/E223*100</f>
        <v>90</v>
      </c>
      <c r="K223" s="34">
        <f t="shared" si="33"/>
        <v>100</v>
      </c>
      <c r="L223" s="34">
        <f t="shared" si="34"/>
        <v>100</v>
      </c>
      <c r="M223" s="132"/>
    </row>
    <row r="224" spans="1:13" ht="13.5" customHeight="1" x14ac:dyDescent="0.2">
      <c r="B224" s="22">
        <v>32</v>
      </c>
      <c r="C224" s="42" t="s">
        <v>80</v>
      </c>
      <c r="D224" s="88">
        <f>SUM(D225:D226)</f>
        <v>4845.16</v>
      </c>
      <c r="E224" s="314">
        <f>SUM(E225,E226)</f>
        <v>30000</v>
      </c>
      <c r="F224" s="476">
        <f>SUM(F225,F226)</f>
        <v>27000</v>
      </c>
      <c r="G224" s="88">
        <f>SUM(G225,G226)</f>
        <v>27000</v>
      </c>
      <c r="H224" s="88">
        <f>SUM(H225,H226)</f>
        <v>27000</v>
      </c>
      <c r="I224" s="34">
        <v>0</v>
      </c>
      <c r="J224" s="34">
        <f>F224/E224*100</f>
        <v>90</v>
      </c>
      <c r="K224" s="34">
        <f t="shared" si="33"/>
        <v>100</v>
      </c>
      <c r="L224" s="34">
        <f t="shared" si="34"/>
        <v>100</v>
      </c>
      <c r="M224" s="132"/>
    </row>
    <row r="225" spans="1:13" ht="13.5" customHeight="1" x14ac:dyDescent="0.2">
      <c r="B225" s="23">
        <v>323</v>
      </c>
      <c r="C225" s="46" t="s">
        <v>93</v>
      </c>
      <c r="D225" s="27">
        <v>4845.16</v>
      </c>
      <c r="E225" s="328">
        <v>28000</v>
      </c>
      <c r="F225" s="465">
        <v>25000</v>
      </c>
      <c r="G225" s="546">
        <v>25000</v>
      </c>
      <c r="H225" s="546">
        <v>25000</v>
      </c>
      <c r="I225" s="34">
        <v>0</v>
      </c>
      <c r="J225" s="34">
        <v>0</v>
      </c>
      <c r="K225" s="34">
        <f t="shared" si="33"/>
        <v>100</v>
      </c>
      <c r="L225" s="34">
        <f t="shared" si="34"/>
        <v>100</v>
      </c>
      <c r="M225" s="132"/>
    </row>
    <row r="226" spans="1:13" ht="13.5" customHeight="1" x14ac:dyDescent="0.2">
      <c r="B226" s="207">
        <v>322</v>
      </c>
      <c r="C226" s="151" t="s">
        <v>92</v>
      </c>
      <c r="D226" s="27">
        <v>0</v>
      </c>
      <c r="E226" s="328">
        <v>2000</v>
      </c>
      <c r="F226" s="465">
        <v>2000</v>
      </c>
      <c r="G226" s="546">
        <v>2000</v>
      </c>
      <c r="H226" s="546">
        <v>2000</v>
      </c>
      <c r="I226" s="34">
        <v>0</v>
      </c>
      <c r="J226" s="34">
        <v>0</v>
      </c>
      <c r="K226" s="34">
        <v>0</v>
      </c>
      <c r="L226" s="34">
        <v>0</v>
      </c>
      <c r="M226" s="132"/>
    </row>
    <row r="227" spans="1:13" ht="13.5" customHeight="1" x14ac:dyDescent="0.2">
      <c r="A227" s="743" t="s">
        <v>303</v>
      </c>
      <c r="B227" s="743"/>
      <c r="C227" s="743"/>
      <c r="D227" s="147">
        <f>D228</f>
        <v>11522.55</v>
      </c>
      <c r="E227" s="310">
        <f>E228</f>
        <v>14000</v>
      </c>
      <c r="F227" s="473">
        <f>F228</f>
        <v>16000</v>
      </c>
      <c r="G227" s="512">
        <f>G228</f>
        <v>13000</v>
      </c>
      <c r="H227" s="512">
        <f>H228</f>
        <v>13000</v>
      </c>
      <c r="I227" s="16">
        <f>E227/D227*100</f>
        <v>121.50088305106075</v>
      </c>
      <c r="J227" s="16">
        <f>F227/E227*100</f>
        <v>114.28571428571428</v>
      </c>
      <c r="K227" s="16">
        <f t="shared" si="33"/>
        <v>81.25</v>
      </c>
      <c r="L227" s="16">
        <f t="shared" si="34"/>
        <v>100</v>
      </c>
      <c r="M227" s="132"/>
    </row>
    <row r="228" spans="1:13" ht="13.5" customHeight="1" x14ac:dyDescent="0.2">
      <c r="A228" s="803" t="s">
        <v>110</v>
      </c>
      <c r="B228" s="803"/>
      <c r="C228" s="803"/>
      <c r="D228" s="142">
        <f>D232</f>
        <v>11522.55</v>
      </c>
      <c r="E228" s="311">
        <f>E232</f>
        <v>14000</v>
      </c>
      <c r="F228" s="474">
        <f>F232</f>
        <v>16000</v>
      </c>
      <c r="G228" s="487">
        <f>G232</f>
        <v>13000</v>
      </c>
      <c r="H228" s="487">
        <f>H232</f>
        <v>13000</v>
      </c>
      <c r="I228" s="18">
        <v>0</v>
      </c>
      <c r="J228" s="18">
        <v>0</v>
      </c>
      <c r="K228" s="18">
        <f t="shared" si="33"/>
        <v>81.25</v>
      </c>
      <c r="L228" s="18">
        <f t="shared" si="34"/>
        <v>100</v>
      </c>
      <c r="M228" s="132"/>
    </row>
    <row r="229" spans="1:13" ht="13.5" customHeight="1" x14ac:dyDescent="0.2">
      <c r="A229" s="729" t="s">
        <v>336</v>
      </c>
      <c r="B229" s="729"/>
      <c r="C229" s="764"/>
      <c r="D229" s="153">
        <v>2368.92</v>
      </c>
      <c r="E229" s="324">
        <v>0</v>
      </c>
      <c r="F229" s="475">
        <v>0</v>
      </c>
      <c r="G229" s="545">
        <v>0</v>
      </c>
      <c r="H229" s="545">
        <v>0</v>
      </c>
      <c r="I229" s="20">
        <v>0</v>
      </c>
      <c r="J229" s="20">
        <v>0</v>
      </c>
      <c r="K229" s="20">
        <v>0</v>
      </c>
      <c r="L229" s="20">
        <v>0</v>
      </c>
      <c r="M229" s="132"/>
    </row>
    <row r="230" spans="1:13" ht="13.5" customHeight="1" x14ac:dyDescent="0.2">
      <c r="A230" s="711" t="s">
        <v>329</v>
      </c>
      <c r="B230" s="712"/>
      <c r="C230" s="713"/>
      <c r="D230" s="153">
        <v>9153.6299999999992</v>
      </c>
      <c r="E230" s="324">
        <v>14000</v>
      </c>
      <c r="F230" s="475">
        <v>16000</v>
      </c>
      <c r="G230" s="545">
        <v>13000</v>
      </c>
      <c r="H230" s="545">
        <v>13000</v>
      </c>
      <c r="I230" s="20">
        <v>0</v>
      </c>
      <c r="J230" s="20">
        <v>0</v>
      </c>
      <c r="K230" s="20">
        <f t="shared" si="33"/>
        <v>81.25</v>
      </c>
      <c r="L230" s="20">
        <v>0</v>
      </c>
      <c r="M230" s="132"/>
    </row>
    <row r="231" spans="1:13" ht="13.5" customHeight="1" x14ac:dyDescent="0.2">
      <c r="A231" s="728" t="s">
        <v>338</v>
      </c>
      <c r="B231" s="729"/>
      <c r="C231" s="730"/>
      <c r="D231" s="153">
        <v>0</v>
      </c>
      <c r="E231" s="324">
        <v>0</v>
      </c>
      <c r="F231" s="475">
        <v>0</v>
      </c>
      <c r="G231" s="545">
        <v>0</v>
      </c>
      <c r="H231" s="545">
        <v>0</v>
      </c>
      <c r="I231" s="20">
        <v>0</v>
      </c>
      <c r="J231" s="20">
        <v>0</v>
      </c>
      <c r="K231" s="20">
        <v>0</v>
      </c>
      <c r="L231" s="20">
        <v>0</v>
      </c>
      <c r="M231" s="132"/>
    </row>
    <row r="232" spans="1:13" ht="13.5" customHeight="1" x14ac:dyDescent="0.2">
      <c r="B232" s="140">
        <v>3</v>
      </c>
      <c r="C232" s="141" t="s">
        <v>79</v>
      </c>
      <c r="D232" s="21">
        <f>D233</f>
        <v>11522.55</v>
      </c>
      <c r="E232" s="325">
        <f>E233</f>
        <v>14000</v>
      </c>
      <c r="F232" s="477">
        <f>F233</f>
        <v>16000</v>
      </c>
      <c r="G232" s="548">
        <f>G233</f>
        <v>13000</v>
      </c>
      <c r="H232" s="548">
        <f>H233</f>
        <v>13000</v>
      </c>
      <c r="I232" s="34">
        <f t="shared" ref="I232:J235" si="68">E232/D232*100</f>
        <v>121.50088305106075</v>
      </c>
      <c r="J232" s="34">
        <f t="shared" si="68"/>
        <v>114.28571428571428</v>
      </c>
      <c r="K232" s="34">
        <f t="shared" si="33"/>
        <v>81.25</v>
      </c>
      <c r="L232" s="34">
        <f t="shared" si="34"/>
        <v>100</v>
      </c>
      <c r="M232" s="132"/>
    </row>
    <row r="233" spans="1:13" ht="13.5" customHeight="1" x14ac:dyDescent="0.2">
      <c r="B233" s="22">
        <v>32</v>
      </c>
      <c r="C233" s="42" t="s">
        <v>80</v>
      </c>
      <c r="D233" s="21">
        <f>SUM(D234,D235)</f>
        <v>11522.55</v>
      </c>
      <c r="E233" s="325">
        <f>SUM(E234,E235)</f>
        <v>14000</v>
      </c>
      <c r="F233" s="477">
        <f>SUM(F234,F235)</f>
        <v>16000</v>
      </c>
      <c r="G233" s="548">
        <f>SUM(G234,G235)</f>
        <v>13000</v>
      </c>
      <c r="H233" s="548">
        <f>SUM(H234,H235)</f>
        <v>13000</v>
      </c>
      <c r="I233" s="34">
        <f t="shared" si="68"/>
        <v>121.50088305106075</v>
      </c>
      <c r="J233" s="34">
        <f t="shared" si="68"/>
        <v>114.28571428571428</v>
      </c>
      <c r="K233" s="34">
        <f t="shared" si="33"/>
        <v>81.25</v>
      </c>
      <c r="L233" s="34">
        <f t="shared" si="34"/>
        <v>100</v>
      </c>
      <c r="M233" s="132"/>
    </row>
    <row r="234" spans="1:13" ht="13.5" customHeight="1" x14ac:dyDescent="0.2">
      <c r="B234" s="23">
        <v>322</v>
      </c>
      <c r="C234" s="46" t="s">
        <v>92</v>
      </c>
      <c r="D234" s="27">
        <v>7911.17</v>
      </c>
      <c r="E234" s="315">
        <v>11000</v>
      </c>
      <c r="F234" s="465">
        <v>11000</v>
      </c>
      <c r="G234" s="546">
        <v>11000</v>
      </c>
      <c r="H234" s="546">
        <v>11000</v>
      </c>
      <c r="I234" s="34">
        <f t="shared" si="68"/>
        <v>139.04390880236426</v>
      </c>
      <c r="J234" s="34">
        <f t="shared" si="68"/>
        <v>100</v>
      </c>
      <c r="K234" s="34">
        <f t="shared" si="33"/>
        <v>100</v>
      </c>
      <c r="L234" s="34">
        <f t="shared" si="34"/>
        <v>100</v>
      </c>
      <c r="M234" s="132"/>
    </row>
    <row r="235" spans="1:13" ht="13.5" customHeight="1" x14ac:dyDescent="0.2">
      <c r="B235" s="26">
        <v>323</v>
      </c>
      <c r="C235" s="151" t="s">
        <v>93</v>
      </c>
      <c r="D235" s="27">
        <v>3611.38</v>
      </c>
      <c r="E235" s="315">
        <v>3000</v>
      </c>
      <c r="F235" s="465">
        <v>5000</v>
      </c>
      <c r="G235" s="546">
        <v>2000</v>
      </c>
      <c r="H235" s="546">
        <v>2000</v>
      </c>
      <c r="I235" s="34">
        <f t="shared" si="68"/>
        <v>83.070737502007546</v>
      </c>
      <c r="J235" s="34">
        <f t="shared" si="68"/>
        <v>166.66666666666669</v>
      </c>
      <c r="K235" s="34">
        <f t="shared" si="33"/>
        <v>40</v>
      </c>
      <c r="L235" s="34">
        <f t="shared" si="34"/>
        <v>100</v>
      </c>
      <c r="M235" s="132"/>
    </row>
    <row r="236" spans="1:13" ht="13.5" customHeight="1" x14ac:dyDescent="0.2">
      <c r="A236" s="743" t="s">
        <v>304</v>
      </c>
      <c r="B236" s="793"/>
      <c r="C236" s="793"/>
      <c r="D236" s="208">
        <f>D240</f>
        <v>3320.6000000000004</v>
      </c>
      <c r="E236" s="349">
        <f>E240</f>
        <v>59500</v>
      </c>
      <c r="F236" s="496">
        <f>F237</f>
        <v>5500</v>
      </c>
      <c r="G236" s="512">
        <f>G240</f>
        <v>5500</v>
      </c>
      <c r="H236" s="512">
        <f>H240</f>
        <v>5500</v>
      </c>
      <c r="I236" s="16">
        <f>E236/D236*100</f>
        <v>1791.8448473167498</v>
      </c>
      <c r="J236" s="16">
        <f>F236/E236*100</f>
        <v>9.2436974789915975</v>
      </c>
      <c r="K236" s="16">
        <f t="shared" ref="K236:K237" si="69">G236/F236*100</f>
        <v>100</v>
      </c>
      <c r="L236" s="16">
        <f t="shared" ref="L236:L237" si="70">H236/G236*100</f>
        <v>100</v>
      </c>
    </row>
    <row r="237" spans="1:13" ht="13.5" customHeight="1" x14ac:dyDescent="0.2">
      <c r="A237" s="803" t="s">
        <v>110</v>
      </c>
      <c r="B237" s="803"/>
      <c r="C237" s="803"/>
      <c r="D237" s="209">
        <f t="shared" ref="D237:H240" si="71">D238</f>
        <v>3320.6000000000004</v>
      </c>
      <c r="E237" s="350">
        <f>E240</f>
        <v>59500</v>
      </c>
      <c r="F237" s="497">
        <f>F240</f>
        <v>5500</v>
      </c>
      <c r="G237" s="487">
        <f t="shared" si="71"/>
        <v>5500</v>
      </c>
      <c r="H237" s="487">
        <f t="shared" si="71"/>
        <v>5500</v>
      </c>
      <c r="I237" s="18">
        <v>0</v>
      </c>
      <c r="J237" s="18">
        <v>0</v>
      </c>
      <c r="K237" s="18">
        <f t="shared" si="69"/>
        <v>100</v>
      </c>
      <c r="L237" s="18">
        <f t="shared" si="70"/>
        <v>100</v>
      </c>
    </row>
    <row r="238" spans="1:13" ht="13.5" customHeight="1" x14ac:dyDescent="0.2">
      <c r="A238" s="711" t="s">
        <v>329</v>
      </c>
      <c r="B238" s="712"/>
      <c r="C238" s="713"/>
      <c r="D238" s="210">
        <f>D240</f>
        <v>3320.6000000000004</v>
      </c>
      <c r="E238" s="351">
        <v>40000</v>
      </c>
      <c r="F238" s="498">
        <v>5500</v>
      </c>
      <c r="G238" s="545">
        <f>G240</f>
        <v>5500</v>
      </c>
      <c r="H238" s="545">
        <f>H240</f>
        <v>5500</v>
      </c>
      <c r="I238" s="20">
        <f t="shared" ref="I238" si="72">E238/D238*100</f>
        <v>1204.601578028067</v>
      </c>
      <c r="J238" s="20">
        <f t="shared" ref="J238" si="73">F238/E238*100</f>
        <v>13.750000000000002</v>
      </c>
      <c r="K238" s="20">
        <f t="shared" ref="K238" si="74">G238/F238*100</f>
        <v>100</v>
      </c>
      <c r="L238" s="20">
        <f t="shared" ref="L238" si="75">H238/G238*100</f>
        <v>100</v>
      </c>
    </row>
    <row r="239" spans="1:13" ht="13.5" customHeight="1" x14ac:dyDescent="0.2">
      <c r="A239" s="734" t="s">
        <v>326</v>
      </c>
      <c r="B239" s="735"/>
      <c r="C239" s="736"/>
      <c r="D239" s="210">
        <v>0</v>
      </c>
      <c r="E239" s="351">
        <v>19500</v>
      </c>
      <c r="F239" s="498">
        <v>0</v>
      </c>
      <c r="G239" s="545">
        <v>0</v>
      </c>
      <c r="H239" s="545">
        <v>0</v>
      </c>
      <c r="I239" s="20">
        <v>0</v>
      </c>
      <c r="J239" s="20">
        <v>0</v>
      </c>
      <c r="K239" s="20">
        <v>0</v>
      </c>
      <c r="L239" s="20">
        <v>0</v>
      </c>
    </row>
    <row r="240" spans="1:13" ht="13.5" customHeight="1" x14ac:dyDescent="0.2">
      <c r="B240" s="140">
        <v>3</v>
      </c>
      <c r="C240" s="141" t="s">
        <v>79</v>
      </c>
      <c r="D240" s="81">
        <f t="shared" si="71"/>
        <v>3320.6000000000004</v>
      </c>
      <c r="E240" s="352">
        <f t="shared" si="71"/>
        <v>59500</v>
      </c>
      <c r="F240" s="499">
        <f t="shared" si="71"/>
        <v>5500</v>
      </c>
      <c r="G240" s="485">
        <f t="shared" si="71"/>
        <v>5500</v>
      </c>
      <c r="H240" s="485">
        <f t="shared" si="71"/>
        <v>5500</v>
      </c>
      <c r="I240" s="79">
        <v>0</v>
      </c>
      <c r="J240" s="79">
        <f t="shared" ref="J240:L246" si="76">F240/E240*100</f>
        <v>9.2436974789915975</v>
      </c>
      <c r="K240" s="79">
        <f t="shared" si="76"/>
        <v>100</v>
      </c>
      <c r="L240" s="79">
        <f t="shared" si="76"/>
        <v>100</v>
      </c>
    </row>
    <row r="241" spans="1:12" ht="13.5" customHeight="1" x14ac:dyDescent="0.2">
      <c r="B241" s="22">
        <v>32</v>
      </c>
      <c r="C241" s="42" t="s">
        <v>80</v>
      </c>
      <c r="D241" s="131">
        <f>SUM(D242,D243)</f>
        <v>3320.6000000000004</v>
      </c>
      <c r="E241" s="353">
        <f>SUM(E242,E243)</f>
        <v>59500</v>
      </c>
      <c r="F241" s="131">
        <f>SUM(F242,F243)</f>
        <v>5500</v>
      </c>
      <c r="G241" s="563">
        <f>SUM(G242,G243)</f>
        <v>5500</v>
      </c>
      <c r="H241" s="563">
        <f>SUM(H242,H243)</f>
        <v>5500</v>
      </c>
      <c r="I241" s="79">
        <v>0</v>
      </c>
      <c r="J241" s="79">
        <f t="shared" si="76"/>
        <v>9.2436974789915975</v>
      </c>
      <c r="K241" s="79">
        <f t="shared" si="76"/>
        <v>100</v>
      </c>
      <c r="L241" s="79">
        <f t="shared" si="76"/>
        <v>100</v>
      </c>
    </row>
    <row r="242" spans="1:12" ht="13.5" customHeight="1" x14ac:dyDescent="0.2">
      <c r="B242" s="23">
        <v>323</v>
      </c>
      <c r="C242" s="46" t="s">
        <v>93</v>
      </c>
      <c r="D242" s="27">
        <v>3176.3</v>
      </c>
      <c r="E242" s="315">
        <v>55000</v>
      </c>
      <c r="F242" s="490">
        <v>4000</v>
      </c>
      <c r="G242" s="564">
        <v>4000</v>
      </c>
      <c r="H242" s="564">
        <v>4000</v>
      </c>
      <c r="I242" s="34">
        <v>0</v>
      </c>
      <c r="J242" s="34">
        <f t="shared" si="76"/>
        <v>7.2727272727272725</v>
      </c>
      <c r="K242" s="34">
        <f t="shared" si="76"/>
        <v>100</v>
      </c>
      <c r="L242" s="34">
        <f t="shared" si="76"/>
        <v>100</v>
      </c>
    </row>
    <row r="243" spans="1:12" ht="13.5" customHeight="1" x14ac:dyDescent="0.2">
      <c r="B243" s="207">
        <v>322</v>
      </c>
      <c r="C243" s="151" t="s">
        <v>92</v>
      </c>
      <c r="D243" s="27">
        <v>144.30000000000001</v>
      </c>
      <c r="E243" s="315">
        <v>4500</v>
      </c>
      <c r="F243" s="490">
        <v>1500</v>
      </c>
      <c r="G243" s="564">
        <v>1500</v>
      </c>
      <c r="H243" s="564">
        <v>1500</v>
      </c>
      <c r="I243" s="34">
        <v>0</v>
      </c>
      <c r="J243" s="34">
        <f t="shared" si="76"/>
        <v>33.333333333333329</v>
      </c>
      <c r="K243" s="34">
        <f t="shared" si="76"/>
        <v>100</v>
      </c>
      <c r="L243" s="34">
        <f t="shared" si="76"/>
        <v>100</v>
      </c>
    </row>
    <row r="244" spans="1:12" ht="28.5" customHeight="1" x14ac:dyDescent="0.2">
      <c r="A244" s="805" t="s">
        <v>397</v>
      </c>
      <c r="B244" s="805"/>
      <c r="C244" s="805"/>
      <c r="D244" s="155">
        <f t="shared" ref="D244:H245" si="77">D245</f>
        <v>6175</v>
      </c>
      <c r="E244" s="322">
        <f t="shared" si="77"/>
        <v>13000</v>
      </c>
      <c r="F244" s="473">
        <f t="shared" si="77"/>
        <v>13000</v>
      </c>
      <c r="G244" s="547">
        <f t="shared" si="77"/>
        <v>13000</v>
      </c>
      <c r="H244" s="547">
        <f t="shared" si="77"/>
        <v>13000</v>
      </c>
      <c r="I244" s="115">
        <f>E244/D244*100</f>
        <v>210.52631578947367</v>
      </c>
      <c r="J244" s="115">
        <f>F244/E244*100</f>
        <v>100</v>
      </c>
      <c r="K244" s="115">
        <f t="shared" si="76"/>
        <v>100</v>
      </c>
      <c r="L244" s="115">
        <f t="shared" si="76"/>
        <v>100</v>
      </c>
    </row>
    <row r="245" spans="1:12" ht="13.5" customHeight="1" x14ac:dyDescent="0.2">
      <c r="A245" s="733" t="s">
        <v>247</v>
      </c>
      <c r="B245" s="733"/>
      <c r="C245" s="733"/>
      <c r="D245" s="142">
        <f t="shared" si="77"/>
        <v>6175</v>
      </c>
      <c r="E245" s="311">
        <f t="shared" si="77"/>
        <v>13000</v>
      </c>
      <c r="F245" s="474">
        <f>F247</f>
        <v>13000</v>
      </c>
      <c r="G245" s="487">
        <f t="shared" si="77"/>
        <v>13000</v>
      </c>
      <c r="H245" s="487">
        <f t="shared" si="77"/>
        <v>13000</v>
      </c>
      <c r="I245" s="18">
        <v>0</v>
      </c>
      <c r="J245" s="18">
        <v>0</v>
      </c>
      <c r="K245" s="18">
        <f t="shared" si="76"/>
        <v>100</v>
      </c>
      <c r="L245" s="18">
        <f t="shared" si="76"/>
        <v>100</v>
      </c>
    </row>
    <row r="246" spans="1:12" ht="13.5" customHeight="1" x14ac:dyDescent="0.2">
      <c r="A246" s="711" t="s">
        <v>329</v>
      </c>
      <c r="B246" s="712"/>
      <c r="C246" s="713"/>
      <c r="D246" s="139">
        <f t="shared" ref="D246:H247" si="78">D247</f>
        <v>6175</v>
      </c>
      <c r="E246" s="312">
        <f t="shared" si="78"/>
        <v>13000</v>
      </c>
      <c r="F246" s="475">
        <f t="shared" si="78"/>
        <v>13000</v>
      </c>
      <c r="G246" s="545">
        <f t="shared" si="78"/>
        <v>13000</v>
      </c>
      <c r="H246" s="545">
        <f t="shared" si="78"/>
        <v>13000</v>
      </c>
      <c r="I246" s="20">
        <f t="shared" ref="I246" si="79">E246/D246*100</f>
        <v>210.52631578947367</v>
      </c>
      <c r="J246" s="20">
        <f t="shared" ref="J246:J249" si="80">F246/E246*100</f>
        <v>100</v>
      </c>
      <c r="K246" s="20">
        <f t="shared" si="76"/>
        <v>100</v>
      </c>
      <c r="L246" s="20">
        <f t="shared" si="76"/>
        <v>100</v>
      </c>
    </row>
    <row r="247" spans="1:12" ht="13.5" customHeight="1" x14ac:dyDescent="0.2">
      <c r="B247" s="140">
        <v>3</v>
      </c>
      <c r="C247" s="141" t="s">
        <v>79</v>
      </c>
      <c r="D247" s="21">
        <f t="shared" si="78"/>
        <v>6175</v>
      </c>
      <c r="E247" s="325">
        <f t="shared" si="78"/>
        <v>13000</v>
      </c>
      <c r="F247" s="477">
        <f t="shared" si="78"/>
        <v>13000</v>
      </c>
      <c r="G247" s="548">
        <f t="shared" si="78"/>
        <v>13000</v>
      </c>
      <c r="H247" s="548">
        <f t="shared" si="78"/>
        <v>13000</v>
      </c>
      <c r="I247" s="79">
        <v>0</v>
      </c>
      <c r="J247" s="79">
        <f t="shared" si="80"/>
        <v>100</v>
      </c>
      <c r="K247" s="79">
        <f t="shared" ref="K247:K249" si="81">G247/F247*100</f>
        <v>100</v>
      </c>
      <c r="L247" s="79">
        <f t="shared" ref="L247:L249" si="82">H247/G247*100</f>
        <v>100</v>
      </c>
    </row>
    <row r="248" spans="1:12" ht="13.5" customHeight="1" x14ac:dyDescent="0.2">
      <c r="B248" s="22">
        <v>32</v>
      </c>
      <c r="C248" s="42" t="s">
        <v>80</v>
      </c>
      <c r="D248" s="88">
        <f>SUM(D249)</f>
        <v>6175</v>
      </c>
      <c r="E248" s="314">
        <f>SUM(E249)</f>
        <v>13000</v>
      </c>
      <c r="F248" s="131">
        <f>SUM(F249)</f>
        <v>13000</v>
      </c>
      <c r="G248" s="88">
        <f>SUM(G249)</f>
        <v>13000</v>
      </c>
      <c r="H248" s="88">
        <f>SUM(H249)</f>
        <v>13000</v>
      </c>
      <c r="I248" s="79">
        <v>0</v>
      </c>
      <c r="J248" s="79">
        <f t="shared" si="80"/>
        <v>100</v>
      </c>
      <c r="K248" s="79">
        <f t="shared" si="81"/>
        <v>100</v>
      </c>
      <c r="L248" s="79">
        <f t="shared" si="82"/>
        <v>100</v>
      </c>
    </row>
    <row r="249" spans="1:12" ht="13.5" customHeight="1" x14ac:dyDescent="0.2">
      <c r="B249" s="26">
        <v>323</v>
      </c>
      <c r="C249" s="149" t="s">
        <v>248</v>
      </c>
      <c r="D249" s="27">
        <v>6175</v>
      </c>
      <c r="E249" s="328">
        <v>13000</v>
      </c>
      <c r="F249" s="465">
        <v>13000</v>
      </c>
      <c r="G249" s="550">
        <v>13000</v>
      </c>
      <c r="H249" s="550">
        <v>13000</v>
      </c>
      <c r="I249" s="34">
        <v>0</v>
      </c>
      <c r="J249" s="34">
        <f t="shared" si="80"/>
        <v>100</v>
      </c>
      <c r="K249" s="34">
        <f t="shared" si="81"/>
        <v>100</v>
      </c>
      <c r="L249" s="34">
        <f t="shared" si="82"/>
        <v>100</v>
      </c>
    </row>
    <row r="250" spans="1:12" ht="28.5" customHeight="1" x14ac:dyDescent="0.2">
      <c r="A250" s="767" t="s">
        <v>306</v>
      </c>
      <c r="B250" s="768"/>
      <c r="C250" s="768"/>
      <c r="D250" s="284">
        <f t="shared" ref="D250:H254" si="83">D251</f>
        <v>4760.57</v>
      </c>
      <c r="E250" s="346">
        <f t="shared" si="83"/>
        <v>3000</v>
      </c>
      <c r="F250" s="473">
        <f t="shared" si="83"/>
        <v>4500</v>
      </c>
      <c r="G250" s="561">
        <f t="shared" si="83"/>
        <v>2500</v>
      </c>
      <c r="H250" s="561">
        <f t="shared" si="83"/>
        <v>1500</v>
      </c>
      <c r="I250" s="115">
        <v>0</v>
      </c>
      <c r="J250" s="115">
        <f>F250/E250*100</f>
        <v>150</v>
      </c>
      <c r="K250" s="115">
        <f>G250/F250*100</f>
        <v>55.555555555555557</v>
      </c>
      <c r="L250" s="115">
        <f>H250/G250*100</f>
        <v>60</v>
      </c>
    </row>
    <row r="251" spans="1:12" ht="13.5" customHeight="1" x14ac:dyDescent="0.2">
      <c r="A251" s="733" t="s">
        <v>247</v>
      </c>
      <c r="B251" s="733"/>
      <c r="C251" s="733"/>
      <c r="D251" s="146">
        <f t="shared" si="83"/>
        <v>4760.57</v>
      </c>
      <c r="E251" s="354">
        <f t="shared" si="83"/>
        <v>3000</v>
      </c>
      <c r="F251" s="474">
        <f>F254</f>
        <v>4500</v>
      </c>
      <c r="G251" s="565">
        <f t="shared" si="83"/>
        <v>2500</v>
      </c>
      <c r="H251" s="565">
        <f t="shared" si="83"/>
        <v>1500</v>
      </c>
      <c r="I251" s="18">
        <v>0</v>
      </c>
      <c r="J251" s="18">
        <v>0</v>
      </c>
      <c r="K251" s="18">
        <f t="shared" ref="K251:L256" si="84">G251/F251*100</f>
        <v>55.555555555555557</v>
      </c>
      <c r="L251" s="18">
        <f t="shared" si="84"/>
        <v>60</v>
      </c>
    </row>
    <row r="252" spans="1:12" ht="13.5" customHeight="1" x14ac:dyDescent="0.2">
      <c r="A252" s="711" t="s">
        <v>329</v>
      </c>
      <c r="B252" s="712"/>
      <c r="C252" s="713"/>
      <c r="D252" s="167">
        <f>D254</f>
        <v>4760.57</v>
      </c>
      <c r="E252" s="344">
        <f>E254</f>
        <v>3000</v>
      </c>
      <c r="F252" s="475">
        <v>4000</v>
      </c>
      <c r="G252" s="560">
        <f>G254</f>
        <v>2500</v>
      </c>
      <c r="H252" s="560">
        <f>H254</f>
        <v>1500</v>
      </c>
      <c r="I252" s="20">
        <v>0</v>
      </c>
      <c r="J252" s="20">
        <v>0</v>
      </c>
      <c r="K252" s="20">
        <f t="shared" si="84"/>
        <v>62.5</v>
      </c>
      <c r="L252" s="20">
        <f t="shared" si="84"/>
        <v>60</v>
      </c>
    </row>
    <row r="253" spans="1:12" ht="13.5" customHeight="1" x14ac:dyDescent="0.2">
      <c r="A253" s="734" t="s">
        <v>326</v>
      </c>
      <c r="B253" s="735"/>
      <c r="C253" s="736"/>
      <c r="D253" s="167">
        <v>0</v>
      </c>
      <c r="E253" s="344">
        <v>0</v>
      </c>
      <c r="F253" s="475">
        <v>500</v>
      </c>
      <c r="G253" s="560">
        <v>0</v>
      </c>
      <c r="H253" s="560">
        <v>0</v>
      </c>
      <c r="I253" s="20">
        <v>0</v>
      </c>
      <c r="J253" s="20">
        <v>0</v>
      </c>
      <c r="K253" s="20">
        <v>0</v>
      </c>
      <c r="L253" s="20">
        <v>0</v>
      </c>
    </row>
    <row r="254" spans="1:12" ht="13.5" customHeight="1" x14ac:dyDescent="0.2">
      <c r="A254" s="236"/>
      <c r="B254" s="235">
        <v>3</v>
      </c>
      <c r="C254" s="183" t="s">
        <v>79</v>
      </c>
      <c r="D254" s="206">
        <f t="shared" si="83"/>
        <v>4760.57</v>
      </c>
      <c r="E254" s="348">
        <f t="shared" si="83"/>
        <v>3000</v>
      </c>
      <c r="F254" s="471">
        <f t="shared" si="83"/>
        <v>4500</v>
      </c>
      <c r="G254" s="562">
        <f t="shared" si="83"/>
        <v>2500</v>
      </c>
      <c r="H254" s="562">
        <f t="shared" si="83"/>
        <v>1500</v>
      </c>
      <c r="I254" s="34">
        <v>0</v>
      </c>
      <c r="J254" s="34">
        <f>F254/E254*100</f>
        <v>150</v>
      </c>
      <c r="K254" s="34">
        <f t="shared" si="84"/>
        <v>55.555555555555557</v>
      </c>
      <c r="L254" s="34">
        <f t="shared" si="84"/>
        <v>60</v>
      </c>
    </row>
    <row r="255" spans="1:12" ht="13.5" customHeight="1" x14ac:dyDescent="0.2">
      <c r="B255" s="140">
        <v>32</v>
      </c>
      <c r="C255" s="141" t="s">
        <v>80</v>
      </c>
      <c r="D255" s="88">
        <f>D256</f>
        <v>4760.57</v>
      </c>
      <c r="E255" s="314">
        <f>SUM(E256:E256)</f>
        <v>3000</v>
      </c>
      <c r="F255" s="476">
        <f>F256</f>
        <v>4500</v>
      </c>
      <c r="G255" s="88">
        <f>G256</f>
        <v>2500</v>
      </c>
      <c r="H255" s="88">
        <f>H256</f>
        <v>1500</v>
      </c>
      <c r="I255" s="34">
        <v>0</v>
      </c>
      <c r="J255" s="34">
        <f>F255/E255*100</f>
        <v>150</v>
      </c>
      <c r="K255" s="34">
        <f t="shared" si="84"/>
        <v>55.555555555555557</v>
      </c>
      <c r="L255" s="34">
        <f t="shared" si="84"/>
        <v>60</v>
      </c>
    </row>
    <row r="256" spans="1:12" ht="13.5" customHeight="1" x14ac:dyDescent="0.2">
      <c r="B256" s="26">
        <v>323</v>
      </c>
      <c r="C256" s="151" t="s">
        <v>93</v>
      </c>
      <c r="D256" s="27">
        <v>4760.57</v>
      </c>
      <c r="E256" s="328">
        <v>3000</v>
      </c>
      <c r="F256" s="465">
        <v>4500</v>
      </c>
      <c r="G256" s="546">
        <v>2500</v>
      </c>
      <c r="H256" s="546">
        <v>1500</v>
      </c>
      <c r="I256" s="34">
        <v>0</v>
      </c>
      <c r="J256" s="34">
        <f>F256/E256*100</f>
        <v>150</v>
      </c>
      <c r="K256" s="34">
        <f t="shared" si="84"/>
        <v>55.555555555555557</v>
      </c>
      <c r="L256" s="34">
        <f t="shared" si="84"/>
        <v>60</v>
      </c>
    </row>
    <row r="257" spans="1:15" ht="13.5" customHeight="1" x14ac:dyDescent="0.2">
      <c r="A257" s="767" t="s">
        <v>305</v>
      </c>
      <c r="B257" s="768"/>
      <c r="C257" s="768"/>
      <c r="D257" s="205">
        <f>D258</f>
        <v>1360</v>
      </c>
      <c r="E257" s="342">
        <f>E258</f>
        <v>4000</v>
      </c>
      <c r="F257" s="473">
        <f>F258</f>
        <v>5000</v>
      </c>
      <c r="G257" s="558">
        <f>G258</f>
        <v>3000</v>
      </c>
      <c r="H257" s="558">
        <f>H258</f>
        <v>3000</v>
      </c>
      <c r="I257" s="16">
        <v>0</v>
      </c>
      <c r="J257" s="16">
        <f>F257/E257*100</f>
        <v>125</v>
      </c>
      <c r="K257" s="16">
        <f t="shared" ref="K257:K264" si="85">G257/F257*100</f>
        <v>60</v>
      </c>
      <c r="L257" s="16">
        <f t="shared" ref="L257:L264" si="86">H257/G257*100</f>
        <v>100</v>
      </c>
    </row>
    <row r="258" spans="1:15" ht="13.5" customHeight="1" x14ac:dyDescent="0.2">
      <c r="A258" s="733" t="s">
        <v>249</v>
      </c>
      <c r="B258" s="733"/>
      <c r="C258" s="733"/>
      <c r="D258" s="146">
        <f>D264</f>
        <v>1360</v>
      </c>
      <c r="E258" s="354">
        <f>E262</f>
        <v>4000</v>
      </c>
      <c r="F258" s="474">
        <f>F262</f>
        <v>5000</v>
      </c>
      <c r="G258" s="565">
        <f>G262</f>
        <v>3000</v>
      </c>
      <c r="H258" s="565">
        <f>H262</f>
        <v>3000</v>
      </c>
      <c r="I258" s="18">
        <v>0</v>
      </c>
      <c r="J258" s="18">
        <v>0</v>
      </c>
      <c r="K258" s="18">
        <f t="shared" si="85"/>
        <v>60</v>
      </c>
      <c r="L258" s="18">
        <f t="shared" si="86"/>
        <v>100</v>
      </c>
    </row>
    <row r="259" spans="1:15" ht="13.5" customHeight="1" x14ac:dyDescent="0.2">
      <c r="A259" s="711" t="s">
        <v>329</v>
      </c>
      <c r="B259" s="712"/>
      <c r="C259" s="713"/>
      <c r="D259" s="167">
        <v>1359.33</v>
      </c>
      <c r="E259" s="344">
        <v>3800</v>
      </c>
      <c r="F259" s="475">
        <v>4800</v>
      </c>
      <c r="G259" s="560">
        <v>2800</v>
      </c>
      <c r="H259" s="560">
        <v>2800</v>
      </c>
      <c r="I259" s="20">
        <v>0</v>
      </c>
      <c r="J259" s="20">
        <v>0</v>
      </c>
      <c r="K259" s="20">
        <f t="shared" si="85"/>
        <v>58.333333333333336</v>
      </c>
      <c r="L259" s="20">
        <f t="shared" si="86"/>
        <v>100</v>
      </c>
    </row>
    <row r="260" spans="1:15" ht="13.5" customHeight="1" x14ac:dyDescent="0.2">
      <c r="A260" s="804" t="s">
        <v>337</v>
      </c>
      <c r="B260" s="804"/>
      <c r="C260" s="804"/>
      <c r="D260" s="167">
        <v>0.67</v>
      </c>
      <c r="E260" s="344">
        <v>200</v>
      </c>
      <c r="F260" s="475">
        <v>200</v>
      </c>
      <c r="G260" s="560">
        <v>200</v>
      </c>
      <c r="H260" s="560">
        <v>200</v>
      </c>
      <c r="I260" s="20">
        <v>0</v>
      </c>
      <c r="J260" s="20">
        <v>0</v>
      </c>
      <c r="K260" s="20">
        <v>0</v>
      </c>
      <c r="L260" s="20">
        <v>0</v>
      </c>
    </row>
    <row r="261" spans="1:15" ht="13.5" customHeight="1" x14ac:dyDescent="0.2">
      <c r="A261" s="728" t="s">
        <v>338</v>
      </c>
      <c r="B261" s="729"/>
      <c r="C261" s="730"/>
      <c r="D261" s="167">
        <v>0</v>
      </c>
      <c r="E261" s="344">
        <v>0</v>
      </c>
      <c r="F261" s="475">
        <v>0</v>
      </c>
      <c r="G261" s="560">
        <v>0</v>
      </c>
      <c r="H261" s="560">
        <v>0</v>
      </c>
      <c r="I261" s="20">
        <v>0</v>
      </c>
      <c r="J261" s="20">
        <v>0</v>
      </c>
      <c r="K261" s="20">
        <v>0</v>
      </c>
      <c r="L261" s="20">
        <v>0</v>
      </c>
    </row>
    <row r="262" spans="1:15" ht="13.5" customHeight="1" x14ac:dyDescent="0.2">
      <c r="B262" s="140">
        <v>3</v>
      </c>
      <c r="C262" s="141" t="s">
        <v>79</v>
      </c>
      <c r="D262" s="98">
        <f>D263</f>
        <v>1360</v>
      </c>
      <c r="E262" s="348">
        <f>E263</f>
        <v>4000</v>
      </c>
      <c r="F262" s="471">
        <f>F263</f>
        <v>5000</v>
      </c>
      <c r="G262" s="562">
        <f>G263</f>
        <v>3000</v>
      </c>
      <c r="H262" s="562">
        <f>H263</f>
        <v>3000</v>
      </c>
      <c r="I262" s="34">
        <v>0</v>
      </c>
      <c r="J262" s="34">
        <f>F262/E262*100</f>
        <v>125</v>
      </c>
      <c r="K262" s="34">
        <f t="shared" si="85"/>
        <v>60</v>
      </c>
      <c r="L262" s="34">
        <f t="shared" si="86"/>
        <v>100</v>
      </c>
    </row>
    <row r="263" spans="1:15" ht="13.5" customHeight="1" x14ac:dyDescent="0.2">
      <c r="B263" s="22">
        <v>32</v>
      </c>
      <c r="C263" s="42" t="s">
        <v>80</v>
      </c>
      <c r="D263" s="234">
        <f>D264</f>
        <v>1360</v>
      </c>
      <c r="E263" s="355">
        <f>SUM(E264:E264)</f>
        <v>4000</v>
      </c>
      <c r="F263" s="500">
        <f>F264</f>
        <v>5000</v>
      </c>
      <c r="G263" s="234">
        <f>G264</f>
        <v>3000</v>
      </c>
      <c r="H263" s="234">
        <f>H264</f>
        <v>3000</v>
      </c>
      <c r="I263" s="34">
        <v>0</v>
      </c>
      <c r="J263" s="34">
        <f>F263/E263*100</f>
        <v>125</v>
      </c>
      <c r="K263" s="34">
        <f t="shared" si="85"/>
        <v>60</v>
      </c>
      <c r="L263" s="34">
        <f t="shared" si="86"/>
        <v>100</v>
      </c>
    </row>
    <row r="264" spans="1:15" ht="13.5" customHeight="1" x14ac:dyDescent="0.2">
      <c r="A264" s="45"/>
      <c r="B264" s="26">
        <v>323</v>
      </c>
      <c r="C264" s="151" t="s">
        <v>93</v>
      </c>
      <c r="D264" s="195">
        <v>1360</v>
      </c>
      <c r="E264" s="356">
        <v>4000</v>
      </c>
      <c r="F264" s="501">
        <v>5000</v>
      </c>
      <c r="G264" s="494">
        <v>3000</v>
      </c>
      <c r="H264" s="494">
        <v>3000</v>
      </c>
      <c r="I264" s="192">
        <v>0</v>
      </c>
      <c r="J264" s="34">
        <f>F264/E264*100</f>
        <v>125</v>
      </c>
      <c r="K264" s="34">
        <f t="shared" si="85"/>
        <v>60</v>
      </c>
      <c r="L264" s="34">
        <f t="shared" si="86"/>
        <v>100</v>
      </c>
    </row>
    <row r="265" spans="1:15" ht="26.25" customHeight="1" x14ac:dyDescent="0.2">
      <c r="A265" s="719" t="s">
        <v>277</v>
      </c>
      <c r="B265" s="751"/>
      <c r="C265" s="752"/>
      <c r="D265" s="215">
        <f>SUM(D266,D284,D298)</f>
        <v>88217.83</v>
      </c>
      <c r="E265" s="357">
        <f>SUM(E266,E298,E284)</f>
        <v>668500</v>
      </c>
      <c r="F265" s="502">
        <f>SUM(F266,F284,F298)</f>
        <v>268500</v>
      </c>
      <c r="G265" s="615">
        <f>SUM(G266,G284,G298)</f>
        <v>258000</v>
      </c>
      <c r="H265" s="615">
        <f>SUM(H266,H284,H298)</f>
        <v>258000</v>
      </c>
      <c r="I265" s="90">
        <f>E265/D265*100</f>
        <v>757.78331885969078</v>
      </c>
      <c r="J265" s="90">
        <f>F265/E265*100</f>
        <v>40.164547494390426</v>
      </c>
      <c r="K265" s="90">
        <f>G265/F265*100</f>
        <v>96.089385474860336</v>
      </c>
      <c r="L265" s="90">
        <f>H265/G265*100</f>
        <v>100</v>
      </c>
      <c r="M265" s="35"/>
    </row>
    <row r="266" spans="1:15" ht="18.75" customHeight="1" x14ac:dyDescent="0.2">
      <c r="A266" s="737" t="s">
        <v>250</v>
      </c>
      <c r="B266" s="738"/>
      <c r="C266" s="739"/>
      <c r="D266" s="155">
        <f>D267</f>
        <v>87267.83</v>
      </c>
      <c r="E266" s="322">
        <f>E267</f>
        <v>90000</v>
      </c>
      <c r="F266" s="473">
        <f>F267</f>
        <v>259000</v>
      </c>
      <c r="G266" s="547">
        <f>G267</f>
        <v>250000</v>
      </c>
      <c r="H266" s="547">
        <f>H267</f>
        <v>250000</v>
      </c>
      <c r="I266" s="115">
        <f>E266/D266*100</f>
        <v>103.13078714114927</v>
      </c>
      <c r="J266" s="115">
        <f>F266/E266*100</f>
        <v>287.77777777777777</v>
      </c>
      <c r="K266" s="115">
        <f>G266/F266*100</f>
        <v>96.525096525096515</v>
      </c>
      <c r="L266" s="115">
        <v>0</v>
      </c>
      <c r="M266" s="256"/>
    </row>
    <row r="267" spans="1:15" ht="13.5" customHeight="1" x14ac:dyDescent="0.2">
      <c r="A267" s="725" t="s">
        <v>110</v>
      </c>
      <c r="B267" s="726"/>
      <c r="C267" s="727"/>
      <c r="D267" s="156">
        <f>SUM(D274,D277)</f>
        <v>87267.83</v>
      </c>
      <c r="E267" s="358">
        <f>E277</f>
        <v>90000</v>
      </c>
      <c r="F267" s="481">
        <f>SUM(F274,F277)</f>
        <v>259000</v>
      </c>
      <c r="G267" s="616">
        <f>G277</f>
        <v>250000</v>
      </c>
      <c r="H267" s="616">
        <f>H277</f>
        <v>250000</v>
      </c>
      <c r="I267" s="18">
        <v>0</v>
      </c>
      <c r="J267" s="18">
        <v>0</v>
      </c>
      <c r="K267" s="18">
        <f>G267/F267*100</f>
        <v>96.525096525096515</v>
      </c>
      <c r="L267" s="18">
        <v>0</v>
      </c>
      <c r="M267" s="35"/>
    </row>
    <row r="268" spans="1:15" ht="13.5" customHeight="1" x14ac:dyDescent="0.2">
      <c r="A268" s="711" t="s">
        <v>335</v>
      </c>
      <c r="B268" s="712"/>
      <c r="C268" s="713"/>
      <c r="D268" s="153">
        <v>40700</v>
      </c>
      <c r="E268" s="324">
        <v>18000</v>
      </c>
      <c r="F268" s="475">
        <v>119540</v>
      </c>
      <c r="G268" s="545">
        <v>80000</v>
      </c>
      <c r="H268" s="545">
        <v>80000</v>
      </c>
      <c r="I268" s="20">
        <v>0</v>
      </c>
      <c r="J268" s="20">
        <f t="shared" ref="J268" si="87">F268/E268*100</f>
        <v>664.11111111111109</v>
      </c>
      <c r="K268" s="20">
        <f t="shared" ref="K268" si="88">G268/F268*100</f>
        <v>66.923205621549272</v>
      </c>
      <c r="L268" s="20">
        <v>0</v>
      </c>
      <c r="M268" s="35"/>
      <c r="N268" s="45"/>
    </row>
    <row r="269" spans="1:15" ht="13.5" customHeight="1" x14ac:dyDescent="0.2">
      <c r="A269" s="728" t="s">
        <v>334</v>
      </c>
      <c r="B269" s="729"/>
      <c r="C269" s="730"/>
      <c r="D269" s="153">
        <v>0</v>
      </c>
      <c r="E269" s="359">
        <v>0</v>
      </c>
      <c r="F269" s="475">
        <v>0</v>
      </c>
      <c r="G269" s="545">
        <v>0</v>
      </c>
      <c r="H269" s="545">
        <v>60000</v>
      </c>
      <c r="I269" s="20">
        <v>0</v>
      </c>
      <c r="J269" s="20">
        <v>0</v>
      </c>
      <c r="K269" s="20">
        <v>0</v>
      </c>
      <c r="L269" s="20">
        <v>0</v>
      </c>
      <c r="M269" s="35"/>
    </row>
    <row r="270" spans="1:15" ht="13.5" customHeight="1" x14ac:dyDescent="0.2">
      <c r="A270" s="729" t="s">
        <v>336</v>
      </c>
      <c r="B270" s="729"/>
      <c r="C270" s="764"/>
      <c r="D270" s="163">
        <v>0</v>
      </c>
      <c r="E270" s="360">
        <v>0</v>
      </c>
      <c r="F270" s="475">
        <v>0</v>
      </c>
      <c r="G270" s="545">
        <v>0</v>
      </c>
      <c r="H270" s="545">
        <v>0</v>
      </c>
      <c r="I270" s="20">
        <v>0</v>
      </c>
      <c r="J270" s="20">
        <v>0</v>
      </c>
      <c r="K270" s="20">
        <v>0</v>
      </c>
      <c r="L270" s="20">
        <v>0</v>
      </c>
      <c r="M270" s="35"/>
      <c r="N270" s="45"/>
    </row>
    <row r="271" spans="1:15" ht="13.5" customHeight="1" x14ac:dyDescent="0.2">
      <c r="A271" s="711" t="s">
        <v>329</v>
      </c>
      <c r="B271" s="712"/>
      <c r="C271" s="713"/>
      <c r="D271" s="163">
        <v>0</v>
      </c>
      <c r="E271" s="324">
        <v>36000</v>
      </c>
      <c r="F271" s="475">
        <v>30920</v>
      </c>
      <c r="G271" s="545">
        <v>30000</v>
      </c>
      <c r="H271" s="545">
        <v>30000</v>
      </c>
      <c r="I271" s="20">
        <v>0</v>
      </c>
      <c r="J271" s="20">
        <f t="shared" ref="J271" si="89">F271/E271*100</f>
        <v>85.888888888888886</v>
      </c>
      <c r="K271" s="20">
        <f t="shared" ref="K271:K272" si="90">G271/F271*100</f>
        <v>97.024579560155246</v>
      </c>
      <c r="L271" s="20">
        <v>0</v>
      </c>
      <c r="M271" s="35"/>
      <c r="N271" s="45"/>
    </row>
    <row r="272" spans="1:15" ht="13.5" customHeight="1" x14ac:dyDescent="0.2">
      <c r="A272" s="734" t="s">
        <v>326</v>
      </c>
      <c r="B272" s="735"/>
      <c r="C272" s="736"/>
      <c r="D272" s="163">
        <v>0</v>
      </c>
      <c r="E272" s="324">
        <v>36000</v>
      </c>
      <c r="F272" s="475">
        <v>68540</v>
      </c>
      <c r="G272" s="545">
        <v>100000</v>
      </c>
      <c r="H272" s="545">
        <v>40000</v>
      </c>
      <c r="I272" s="20">
        <v>0</v>
      </c>
      <c r="J272" s="20">
        <v>0</v>
      </c>
      <c r="K272" s="20">
        <f t="shared" si="90"/>
        <v>145.90020426028596</v>
      </c>
      <c r="L272" s="20">
        <v>0</v>
      </c>
      <c r="M272" s="35"/>
      <c r="N272" s="68"/>
      <c r="O272" s="45"/>
    </row>
    <row r="273" spans="1:16" ht="13.5" customHeight="1" x14ac:dyDescent="0.2">
      <c r="A273" s="728" t="s">
        <v>338</v>
      </c>
      <c r="B273" s="729"/>
      <c r="C273" s="730"/>
      <c r="D273" s="153">
        <v>46567.83</v>
      </c>
      <c r="E273" s="360">
        <v>0</v>
      </c>
      <c r="F273" s="475">
        <v>40000</v>
      </c>
      <c r="G273" s="545">
        <v>40000</v>
      </c>
      <c r="H273" s="545">
        <v>40000</v>
      </c>
      <c r="I273" s="20">
        <v>0</v>
      </c>
      <c r="J273" s="20">
        <v>0</v>
      </c>
      <c r="K273" s="20">
        <v>0</v>
      </c>
      <c r="L273" s="20">
        <v>0</v>
      </c>
      <c r="M273" s="35"/>
      <c r="N273" s="125"/>
      <c r="O273" s="45"/>
    </row>
    <row r="274" spans="1:16" ht="13.5" customHeight="1" x14ac:dyDescent="0.2">
      <c r="A274" s="297"/>
      <c r="B274" s="182">
        <v>3</v>
      </c>
      <c r="C274" s="183" t="s">
        <v>79</v>
      </c>
      <c r="D274" s="298">
        <f>D275</f>
        <v>3312.5</v>
      </c>
      <c r="E274" s="361">
        <v>0</v>
      </c>
      <c r="F274" s="471">
        <f t="shared" ref="F274:H275" si="91">F275</f>
        <v>0</v>
      </c>
      <c r="G274" s="485">
        <f t="shared" si="91"/>
        <v>0</v>
      </c>
      <c r="H274" s="485">
        <f t="shared" si="91"/>
        <v>0</v>
      </c>
      <c r="I274" s="299">
        <v>0</v>
      </c>
      <c r="J274" s="299">
        <v>0</v>
      </c>
      <c r="K274" s="299">
        <v>0</v>
      </c>
      <c r="L274" s="299">
        <v>0</v>
      </c>
      <c r="M274" s="35"/>
      <c r="N274" s="68"/>
      <c r="O274" s="45"/>
    </row>
    <row r="275" spans="1:16" ht="13.5" customHeight="1" x14ac:dyDescent="0.2">
      <c r="A275" s="297"/>
      <c r="B275" s="300">
        <v>32</v>
      </c>
      <c r="C275" s="183" t="s">
        <v>80</v>
      </c>
      <c r="D275" s="298">
        <f>D276</f>
        <v>3312.5</v>
      </c>
      <c r="E275" s="361">
        <v>0</v>
      </c>
      <c r="F275" s="471">
        <f t="shared" si="91"/>
        <v>0</v>
      </c>
      <c r="G275" s="485">
        <f t="shared" si="91"/>
        <v>0</v>
      </c>
      <c r="H275" s="485">
        <f t="shared" si="91"/>
        <v>0</v>
      </c>
      <c r="I275" s="299">
        <v>0</v>
      </c>
      <c r="J275" s="299">
        <v>0</v>
      </c>
      <c r="K275" s="299">
        <v>0</v>
      </c>
      <c r="L275" s="299">
        <v>0</v>
      </c>
      <c r="M275" s="35"/>
    </row>
    <row r="276" spans="1:16" ht="13.5" customHeight="1" x14ac:dyDescent="0.2">
      <c r="A276" s="297"/>
      <c r="B276" s="176">
        <v>323</v>
      </c>
      <c r="C276" s="181" t="s">
        <v>93</v>
      </c>
      <c r="D276" s="301">
        <v>3312.5</v>
      </c>
      <c r="E276" s="362">
        <v>0</v>
      </c>
      <c r="F276" s="486">
        <v>0</v>
      </c>
      <c r="G276" s="549">
        <v>0</v>
      </c>
      <c r="H276" s="549">
        <v>0</v>
      </c>
      <c r="I276" s="107">
        <v>0</v>
      </c>
      <c r="J276" s="107">
        <v>0</v>
      </c>
      <c r="K276" s="107">
        <v>0</v>
      </c>
      <c r="L276" s="107">
        <v>0</v>
      </c>
      <c r="M276" s="35"/>
    </row>
    <row r="277" spans="1:16" ht="13.5" customHeight="1" x14ac:dyDescent="0.2">
      <c r="B277" s="145">
        <v>4</v>
      </c>
      <c r="C277" s="141" t="s">
        <v>103</v>
      </c>
      <c r="D277" s="21">
        <f>D278</f>
        <v>83955.33</v>
      </c>
      <c r="E277" s="325">
        <f>E278</f>
        <v>90000</v>
      </c>
      <c r="F277" s="471">
        <f>SUM(F278,F283)</f>
        <v>259000</v>
      </c>
      <c r="G277" s="548">
        <f>G278</f>
        <v>250000</v>
      </c>
      <c r="H277" s="548">
        <f>H278</f>
        <v>250000</v>
      </c>
      <c r="I277" s="34">
        <f t="shared" ref="I277:K278" si="92">E277/D277*100</f>
        <v>107.19986449937127</v>
      </c>
      <c r="J277" s="34">
        <f t="shared" si="92"/>
        <v>287.77777777777777</v>
      </c>
      <c r="K277" s="34">
        <f t="shared" si="92"/>
        <v>96.525096525096515</v>
      </c>
      <c r="L277" s="34">
        <v>0</v>
      </c>
      <c r="M277" s="118"/>
      <c r="N277" s="197"/>
    </row>
    <row r="278" spans="1:16" ht="13.5" customHeight="1" x14ac:dyDescent="0.2">
      <c r="B278" s="96">
        <v>42</v>
      </c>
      <c r="C278" s="42" t="s">
        <v>104</v>
      </c>
      <c r="D278" s="21">
        <f>SUM(D279,D280,D281)</f>
        <v>83955.33</v>
      </c>
      <c r="E278" s="325">
        <f>SUM(E279,E280,E281)</f>
        <v>90000</v>
      </c>
      <c r="F278" s="471">
        <f>SUM(F279,F280,F281)</f>
        <v>259000</v>
      </c>
      <c r="G278" s="548">
        <f>SUM(G279,G280,G281)</f>
        <v>250000</v>
      </c>
      <c r="H278" s="548">
        <f>SUM(H279,H280,H281)</f>
        <v>250000</v>
      </c>
      <c r="I278" s="34">
        <f t="shared" si="92"/>
        <v>107.19986449937127</v>
      </c>
      <c r="J278" s="34">
        <f t="shared" si="92"/>
        <v>287.77777777777777</v>
      </c>
      <c r="K278" s="34">
        <f t="shared" si="92"/>
        <v>96.525096525096515</v>
      </c>
      <c r="L278" s="34">
        <v>0</v>
      </c>
      <c r="M278" s="118"/>
      <c r="N278" s="781"/>
      <c r="O278" s="781"/>
      <c r="P278" s="781"/>
    </row>
    <row r="279" spans="1:16" ht="13.5" customHeight="1" x14ac:dyDescent="0.2">
      <c r="B279" s="97">
        <v>421</v>
      </c>
      <c r="C279" s="46" t="s">
        <v>109</v>
      </c>
      <c r="D279" s="27">
        <v>83955.33</v>
      </c>
      <c r="E279" s="315">
        <v>87500</v>
      </c>
      <c r="F279" s="486">
        <v>249750</v>
      </c>
      <c r="G279" s="546">
        <v>250000</v>
      </c>
      <c r="H279" s="546">
        <v>250000</v>
      </c>
      <c r="I279" s="34">
        <v>0</v>
      </c>
      <c r="J279" s="34">
        <v>0</v>
      </c>
      <c r="K279" s="34">
        <f>G279/F279*100</f>
        <v>100.10010010010011</v>
      </c>
      <c r="L279" s="34">
        <v>0</v>
      </c>
      <c r="M279" s="118"/>
      <c r="N279" s="781"/>
      <c r="O279" s="781"/>
      <c r="P279" s="781"/>
    </row>
    <row r="280" spans="1:16" ht="13.5" customHeight="1" x14ac:dyDescent="0.2">
      <c r="B280" s="97">
        <v>426</v>
      </c>
      <c r="C280" s="46" t="s">
        <v>112</v>
      </c>
      <c r="D280" s="27">
        <v>0</v>
      </c>
      <c r="E280" s="315">
        <v>2500</v>
      </c>
      <c r="F280" s="486">
        <v>4250</v>
      </c>
      <c r="G280" s="566">
        <v>0</v>
      </c>
      <c r="H280" s="566">
        <v>0</v>
      </c>
      <c r="I280" s="34">
        <v>0</v>
      </c>
      <c r="J280" s="34">
        <v>0</v>
      </c>
      <c r="K280" s="34">
        <v>0</v>
      </c>
      <c r="L280" s="34">
        <v>0</v>
      </c>
      <c r="M280" s="118"/>
      <c r="N280" s="781"/>
      <c r="O280" s="781"/>
      <c r="P280" s="781"/>
    </row>
    <row r="281" spans="1:16" ht="13.5" customHeight="1" x14ac:dyDescent="0.2">
      <c r="B281" s="228">
        <v>422</v>
      </c>
      <c r="C281" s="227" t="s">
        <v>239</v>
      </c>
      <c r="D281" s="27">
        <v>0</v>
      </c>
      <c r="E281" s="315">
        <v>0</v>
      </c>
      <c r="F281" s="486">
        <v>5000</v>
      </c>
      <c r="G281" s="566">
        <v>0</v>
      </c>
      <c r="H281" s="566">
        <v>0</v>
      </c>
      <c r="I281" s="34">
        <v>0</v>
      </c>
      <c r="J281" s="34">
        <v>0</v>
      </c>
      <c r="K281" s="34">
        <v>0</v>
      </c>
      <c r="L281" s="34">
        <v>0</v>
      </c>
      <c r="M281" s="118"/>
      <c r="N281" s="781"/>
      <c r="O281" s="781"/>
      <c r="P281" s="781"/>
    </row>
    <row r="282" spans="1:16" ht="13.5" customHeight="1" x14ac:dyDescent="0.2">
      <c r="B282" s="239">
        <v>45</v>
      </c>
      <c r="C282" s="303" t="s">
        <v>394</v>
      </c>
      <c r="D282" s="217">
        <f>D283</f>
        <v>0</v>
      </c>
      <c r="E282" s="327">
        <f>E283</f>
        <v>0</v>
      </c>
      <c r="F282" s="471">
        <f>F283</f>
        <v>0</v>
      </c>
      <c r="G282" s="567">
        <f>G283</f>
        <v>0</v>
      </c>
      <c r="H282" s="567">
        <f>H283</f>
        <v>0</v>
      </c>
      <c r="I282" s="105">
        <v>0</v>
      </c>
      <c r="J282" s="105">
        <v>0</v>
      </c>
      <c r="K282" s="105">
        <v>0</v>
      </c>
      <c r="L282" s="105">
        <v>0</v>
      </c>
      <c r="M282" s="118"/>
      <c r="N282" s="781"/>
      <c r="O282" s="781"/>
      <c r="P282" s="781"/>
    </row>
    <row r="283" spans="1:16" ht="13.5" customHeight="1" x14ac:dyDescent="0.2">
      <c r="B283" s="213">
        <v>451</v>
      </c>
      <c r="C283" s="181" t="s">
        <v>231</v>
      </c>
      <c r="D283" s="174">
        <v>0</v>
      </c>
      <c r="E283" s="315">
        <v>0</v>
      </c>
      <c r="F283" s="486">
        <v>0</v>
      </c>
      <c r="G283" s="566">
        <v>0</v>
      </c>
      <c r="H283" s="566">
        <v>0</v>
      </c>
      <c r="I283" s="34">
        <v>0</v>
      </c>
      <c r="J283" s="34">
        <v>0</v>
      </c>
      <c r="K283" s="34">
        <v>0</v>
      </c>
      <c r="L283" s="34">
        <v>0</v>
      </c>
      <c r="M283" s="118"/>
      <c r="N283" s="781"/>
      <c r="O283" s="781"/>
      <c r="P283" s="781"/>
    </row>
    <row r="284" spans="1:16" ht="21" customHeight="1" x14ac:dyDescent="0.2">
      <c r="A284" s="737" t="s">
        <v>170</v>
      </c>
      <c r="B284" s="738"/>
      <c r="C284" s="739"/>
      <c r="D284" s="155">
        <f>D285</f>
        <v>950</v>
      </c>
      <c r="E284" s="322">
        <f>E285</f>
        <v>3500</v>
      </c>
      <c r="F284" s="473">
        <f>F285</f>
        <v>9500</v>
      </c>
      <c r="G284" s="547">
        <f>G285</f>
        <v>8000</v>
      </c>
      <c r="H284" s="547">
        <f>H285</f>
        <v>8000</v>
      </c>
      <c r="I284" s="115">
        <v>0</v>
      </c>
      <c r="J284" s="115">
        <f>F284/E284*100</f>
        <v>271.42857142857144</v>
      </c>
      <c r="K284" s="115">
        <f>G284/F284*100</f>
        <v>84.210526315789465</v>
      </c>
      <c r="L284" s="115">
        <f>H284/G284*100</f>
        <v>100</v>
      </c>
      <c r="N284" s="781"/>
      <c r="O284" s="781"/>
      <c r="P284" s="781"/>
    </row>
    <row r="285" spans="1:16" ht="13.5" customHeight="1" x14ac:dyDescent="0.2">
      <c r="A285" s="725" t="s">
        <v>110</v>
      </c>
      <c r="B285" s="726"/>
      <c r="C285" s="727"/>
      <c r="D285" s="142">
        <f>D292</f>
        <v>950</v>
      </c>
      <c r="E285" s="311">
        <f>E292</f>
        <v>3500</v>
      </c>
      <c r="F285" s="474">
        <f>F292</f>
        <v>9500</v>
      </c>
      <c r="G285" s="487">
        <f>G292</f>
        <v>8000</v>
      </c>
      <c r="H285" s="487">
        <f>H292</f>
        <v>8000</v>
      </c>
      <c r="I285" s="18">
        <v>0</v>
      </c>
      <c r="J285" s="18">
        <v>0</v>
      </c>
      <c r="K285" s="18">
        <f>G285/F285*100</f>
        <v>84.210526315789465</v>
      </c>
      <c r="L285" s="18">
        <f>H285/G285*100</f>
        <v>100</v>
      </c>
    </row>
    <row r="286" spans="1:16" ht="13.5" customHeight="1" x14ac:dyDescent="0.2">
      <c r="A286" s="711" t="s">
        <v>329</v>
      </c>
      <c r="B286" s="712"/>
      <c r="C286" s="713"/>
      <c r="D286" s="153">
        <v>0</v>
      </c>
      <c r="E286" s="312">
        <v>3500</v>
      </c>
      <c r="F286" s="475">
        <v>7300</v>
      </c>
      <c r="G286" s="545">
        <v>5800</v>
      </c>
      <c r="H286" s="545">
        <v>5800</v>
      </c>
      <c r="I286" s="20">
        <v>0</v>
      </c>
      <c r="J286" s="20">
        <v>0</v>
      </c>
      <c r="K286" s="20">
        <f t="shared" ref="K286" si="93">G286/F286*100</f>
        <v>79.452054794520549</v>
      </c>
      <c r="L286" s="20">
        <v>0</v>
      </c>
    </row>
    <row r="287" spans="1:16" ht="13.5" customHeight="1" x14ac:dyDescent="0.2">
      <c r="A287" s="728" t="s">
        <v>338</v>
      </c>
      <c r="B287" s="729"/>
      <c r="C287" s="730"/>
      <c r="D287" s="153">
        <v>950</v>
      </c>
      <c r="E287" s="312">
        <v>0</v>
      </c>
      <c r="F287" s="475">
        <v>0</v>
      </c>
      <c r="G287" s="545">
        <v>0</v>
      </c>
      <c r="H287" s="545">
        <v>0</v>
      </c>
      <c r="I287" s="20">
        <f t="shared" ref="I287:L289" si="94">E287/D287*100</f>
        <v>0</v>
      </c>
      <c r="J287" s="20">
        <v>0</v>
      </c>
      <c r="K287" s="20">
        <v>0</v>
      </c>
      <c r="L287" s="20">
        <v>0</v>
      </c>
    </row>
    <row r="288" spans="1:16" ht="13.5" customHeight="1" x14ac:dyDescent="0.2">
      <c r="A288" s="731" t="s">
        <v>330</v>
      </c>
      <c r="B288" s="732"/>
      <c r="C288" s="732"/>
      <c r="D288" s="153">
        <v>0</v>
      </c>
      <c r="E288" s="312">
        <v>0</v>
      </c>
      <c r="F288" s="475">
        <v>0</v>
      </c>
      <c r="G288" s="545">
        <v>0</v>
      </c>
      <c r="H288" s="545">
        <v>0</v>
      </c>
      <c r="I288" s="20">
        <v>0</v>
      </c>
      <c r="J288" s="20">
        <v>0</v>
      </c>
      <c r="K288" s="20">
        <v>0</v>
      </c>
      <c r="L288" s="20">
        <v>0</v>
      </c>
    </row>
    <row r="289" spans="1:15" ht="13.5" customHeight="1" x14ac:dyDescent="0.2">
      <c r="A289" s="729" t="s">
        <v>340</v>
      </c>
      <c r="B289" s="729"/>
      <c r="C289" s="764"/>
      <c r="D289" s="153">
        <v>0</v>
      </c>
      <c r="E289" s="312">
        <v>0</v>
      </c>
      <c r="F289" s="475">
        <v>2000</v>
      </c>
      <c r="G289" s="545">
        <v>2000</v>
      </c>
      <c r="H289" s="545">
        <v>2000</v>
      </c>
      <c r="I289" s="20">
        <v>0</v>
      </c>
      <c r="J289" s="20">
        <v>0</v>
      </c>
      <c r="K289" s="20">
        <v>0</v>
      </c>
      <c r="L289" s="20">
        <f t="shared" si="94"/>
        <v>100</v>
      </c>
    </row>
    <row r="290" spans="1:15" ht="13.5" customHeight="1" x14ac:dyDescent="0.2">
      <c r="A290" s="728" t="s">
        <v>339</v>
      </c>
      <c r="B290" s="762"/>
      <c r="C290" s="763"/>
      <c r="D290" s="153">
        <v>0</v>
      </c>
      <c r="E290" s="312">
        <v>0</v>
      </c>
      <c r="F290" s="475">
        <v>200</v>
      </c>
      <c r="G290" s="545">
        <v>200</v>
      </c>
      <c r="H290" s="545">
        <v>200</v>
      </c>
      <c r="I290" s="20">
        <v>0</v>
      </c>
      <c r="J290" s="20">
        <v>0</v>
      </c>
      <c r="K290" s="20">
        <v>0</v>
      </c>
      <c r="L290" s="20">
        <v>0</v>
      </c>
    </row>
    <row r="291" spans="1:15" ht="13.5" customHeight="1" x14ac:dyDescent="0.2">
      <c r="A291" s="734" t="s">
        <v>326</v>
      </c>
      <c r="B291" s="735"/>
      <c r="C291" s="736"/>
      <c r="D291" s="153">
        <v>0</v>
      </c>
      <c r="E291" s="312">
        <v>0</v>
      </c>
      <c r="F291" s="475">
        <v>0</v>
      </c>
      <c r="G291" s="545">
        <v>0</v>
      </c>
      <c r="H291" s="545">
        <v>0</v>
      </c>
      <c r="I291" s="20">
        <v>0</v>
      </c>
      <c r="J291" s="20">
        <v>0</v>
      </c>
      <c r="K291" s="20">
        <v>0</v>
      </c>
      <c r="L291" s="20">
        <v>0</v>
      </c>
    </row>
    <row r="292" spans="1:15" ht="12.75" customHeight="1" x14ac:dyDescent="0.2">
      <c r="B292" s="145">
        <v>4</v>
      </c>
      <c r="C292" s="201" t="s">
        <v>259</v>
      </c>
      <c r="D292" s="36">
        <f>SUM(D293,D296)</f>
        <v>950</v>
      </c>
      <c r="E292" s="313">
        <f>SUM(E293,E296)</f>
        <v>3500</v>
      </c>
      <c r="F292" s="471">
        <f>SUM(F293,F296)</f>
        <v>9500</v>
      </c>
      <c r="G292" s="471">
        <f>SUM(G293,G296)</f>
        <v>8000</v>
      </c>
      <c r="H292" s="471">
        <f>SUM(H293,H296)</f>
        <v>8000</v>
      </c>
      <c r="I292" s="34">
        <v>0</v>
      </c>
      <c r="J292" s="34">
        <f t="shared" ref="J292:K293" si="95">F292/E292*100</f>
        <v>271.42857142857144</v>
      </c>
      <c r="K292" s="34">
        <f t="shared" si="95"/>
        <v>84.210526315789465</v>
      </c>
      <c r="L292" s="34">
        <v>0</v>
      </c>
    </row>
    <row r="293" spans="1:15" ht="13.5" customHeight="1" x14ac:dyDescent="0.2">
      <c r="B293" s="96">
        <v>42</v>
      </c>
      <c r="C293" s="202" t="s">
        <v>260</v>
      </c>
      <c r="D293" s="88">
        <f>SUM(D294,D295)</f>
        <v>0</v>
      </c>
      <c r="E293" s="314">
        <f>SUM(E294:E295)</f>
        <v>3500</v>
      </c>
      <c r="F293" s="476">
        <f>SUM(F294,F295)</f>
        <v>3500</v>
      </c>
      <c r="G293" s="563">
        <f>SUM(G294:G295)</f>
        <v>2000</v>
      </c>
      <c r="H293" s="563">
        <f>SUM(H294:H295)</f>
        <v>2000</v>
      </c>
      <c r="I293" s="34">
        <v>0</v>
      </c>
      <c r="J293" s="34">
        <f t="shared" si="95"/>
        <v>100</v>
      </c>
      <c r="K293" s="34">
        <f t="shared" si="95"/>
        <v>57.142857142857139</v>
      </c>
      <c r="L293" s="34">
        <v>0</v>
      </c>
      <c r="N293" s="173"/>
    </row>
    <row r="294" spans="1:15" ht="13.5" customHeight="1" x14ac:dyDescent="0.2">
      <c r="B294" s="97">
        <v>421</v>
      </c>
      <c r="C294" s="46" t="s">
        <v>109</v>
      </c>
      <c r="D294" s="27">
        <v>0</v>
      </c>
      <c r="E294" s="315">
        <v>1000</v>
      </c>
      <c r="F294" s="486">
        <v>0</v>
      </c>
      <c r="G294" s="546">
        <v>0</v>
      </c>
      <c r="H294" s="546">
        <v>0</v>
      </c>
      <c r="I294" s="34">
        <v>0</v>
      </c>
      <c r="J294" s="34">
        <f>F294/E294*100</f>
        <v>0</v>
      </c>
      <c r="K294" s="34">
        <v>0</v>
      </c>
      <c r="L294" s="34">
        <v>0</v>
      </c>
    </row>
    <row r="295" spans="1:15" ht="13.5" customHeight="1" x14ac:dyDescent="0.2">
      <c r="B295" s="148">
        <v>422</v>
      </c>
      <c r="C295" s="149" t="s">
        <v>181</v>
      </c>
      <c r="D295" s="27">
        <v>0</v>
      </c>
      <c r="E295" s="315">
        <v>2500</v>
      </c>
      <c r="F295" s="465">
        <v>3500</v>
      </c>
      <c r="G295" s="546">
        <v>2000</v>
      </c>
      <c r="H295" s="546">
        <v>2000</v>
      </c>
      <c r="I295" s="34">
        <v>0</v>
      </c>
      <c r="J295" s="34">
        <v>0</v>
      </c>
      <c r="K295" s="34">
        <v>0</v>
      </c>
      <c r="L295" s="34">
        <v>0</v>
      </c>
    </row>
    <row r="296" spans="1:15" s="302" customFormat="1" ht="13.5" customHeight="1" x14ac:dyDescent="0.2">
      <c r="B296" s="239">
        <v>45</v>
      </c>
      <c r="C296" s="303" t="s">
        <v>230</v>
      </c>
      <c r="D296" s="217">
        <f>D297</f>
        <v>950</v>
      </c>
      <c r="E296" s="327">
        <f>E297</f>
        <v>0</v>
      </c>
      <c r="F296" s="477">
        <f>F297</f>
        <v>6000</v>
      </c>
      <c r="G296" s="548">
        <f>G297</f>
        <v>6000</v>
      </c>
      <c r="H296" s="548">
        <f>H297</f>
        <v>6000</v>
      </c>
      <c r="I296" s="105">
        <v>0</v>
      </c>
      <c r="J296" s="105">
        <v>0</v>
      </c>
      <c r="K296" s="105">
        <v>0</v>
      </c>
      <c r="L296" s="105">
        <v>0</v>
      </c>
    </row>
    <row r="297" spans="1:15" ht="13.5" customHeight="1" x14ac:dyDescent="0.2">
      <c r="B297" s="213">
        <v>451</v>
      </c>
      <c r="C297" s="304" t="s">
        <v>231</v>
      </c>
      <c r="D297" s="174">
        <v>950</v>
      </c>
      <c r="E297" s="315">
        <v>0</v>
      </c>
      <c r="F297" s="465">
        <v>6000</v>
      </c>
      <c r="G297" s="546">
        <v>6000</v>
      </c>
      <c r="H297" s="546">
        <v>6000</v>
      </c>
      <c r="I297" s="34">
        <v>0</v>
      </c>
      <c r="J297" s="34">
        <v>0</v>
      </c>
      <c r="K297" s="34">
        <v>0</v>
      </c>
      <c r="L297" s="34">
        <v>0</v>
      </c>
    </row>
    <row r="298" spans="1:15" ht="13.5" customHeight="1" x14ac:dyDescent="0.2">
      <c r="A298" s="714" t="s">
        <v>238</v>
      </c>
      <c r="B298" s="715"/>
      <c r="C298" s="716"/>
      <c r="D298" s="204">
        <f>D299</f>
        <v>0</v>
      </c>
      <c r="E298" s="310">
        <f>E299</f>
        <v>575000</v>
      </c>
      <c r="F298" s="473">
        <f>F299</f>
        <v>0</v>
      </c>
      <c r="G298" s="512">
        <f>G299</f>
        <v>0</v>
      </c>
      <c r="H298" s="512">
        <f>H299</f>
        <v>0</v>
      </c>
      <c r="I298" s="16">
        <v>0</v>
      </c>
      <c r="J298" s="16">
        <v>0</v>
      </c>
      <c r="K298" s="16">
        <v>0</v>
      </c>
      <c r="L298" s="16">
        <v>0</v>
      </c>
    </row>
    <row r="299" spans="1:15" ht="13.5" customHeight="1" x14ac:dyDescent="0.2">
      <c r="A299" s="725" t="s">
        <v>110</v>
      </c>
      <c r="B299" s="726"/>
      <c r="C299" s="727"/>
      <c r="D299" s="142">
        <f>D311</f>
        <v>0</v>
      </c>
      <c r="E299" s="311">
        <f>SUM(E308,E311)</f>
        <v>575000</v>
      </c>
      <c r="F299" s="474">
        <f>SUM(F308,F311)</f>
        <v>0</v>
      </c>
      <c r="G299" s="487">
        <f>G311</f>
        <v>0</v>
      </c>
      <c r="H299" s="487">
        <f>SUM(H311+H309)</f>
        <v>0</v>
      </c>
      <c r="I299" s="18">
        <v>0</v>
      </c>
      <c r="J299" s="18">
        <v>0</v>
      </c>
      <c r="K299" s="18">
        <v>0</v>
      </c>
      <c r="L299" s="18">
        <v>0</v>
      </c>
    </row>
    <row r="300" spans="1:15" ht="13.5" customHeight="1" x14ac:dyDescent="0.2">
      <c r="A300" s="711" t="s">
        <v>329</v>
      </c>
      <c r="B300" s="712"/>
      <c r="C300" s="713"/>
      <c r="D300" s="153">
        <v>0</v>
      </c>
      <c r="E300" s="312">
        <v>0</v>
      </c>
      <c r="F300" s="475">
        <v>0</v>
      </c>
      <c r="G300" s="545">
        <v>0</v>
      </c>
      <c r="H300" s="545">
        <v>0</v>
      </c>
      <c r="I300" s="20">
        <v>0</v>
      </c>
      <c r="J300" s="20">
        <v>0</v>
      </c>
      <c r="K300" s="20">
        <v>0</v>
      </c>
      <c r="L300" s="20">
        <v>0</v>
      </c>
    </row>
    <row r="301" spans="1:15" ht="13.5" customHeight="1" x14ac:dyDescent="0.2">
      <c r="A301" s="711" t="s">
        <v>335</v>
      </c>
      <c r="B301" s="712"/>
      <c r="C301" s="713"/>
      <c r="D301" s="153">
        <v>0</v>
      </c>
      <c r="E301" s="324">
        <v>200000</v>
      </c>
      <c r="F301" s="475">
        <v>0</v>
      </c>
      <c r="G301" s="545">
        <v>0</v>
      </c>
      <c r="H301" s="545">
        <v>0</v>
      </c>
      <c r="I301" s="20">
        <v>0</v>
      </c>
      <c r="J301" s="20">
        <f t="shared" ref="J301:J304" si="96">F301/E301*100</f>
        <v>0</v>
      </c>
      <c r="K301" s="20">
        <v>0</v>
      </c>
      <c r="L301" s="20">
        <v>0</v>
      </c>
      <c r="N301" s="782"/>
      <c r="O301" s="782"/>
    </row>
    <row r="302" spans="1:15" ht="13.5" customHeight="1" x14ac:dyDescent="0.2">
      <c r="A302" s="728" t="s">
        <v>338</v>
      </c>
      <c r="B302" s="729"/>
      <c r="C302" s="730"/>
      <c r="D302" s="153">
        <v>0</v>
      </c>
      <c r="E302" s="324">
        <v>65000</v>
      </c>
      <c r="F302" s="475">
        <v>0</v>
      </c>
      <c r="G302" s="545">
        <v>0</v>
      </c>
      <c r="H302" s="545">
        <v>0</v>
      </c>
      <c r="I302" s="20">
        <v>0</v>
      </c>
      <c r="J302" s="20">
        <v>0</v>
      </c>
      <c r="K302" s="20">
        <v>0</v>
      </c>
      <c r="L302" s="20">
        <v>0</v>
      </c>
    </row>
    <row r="303" spans="1:15" ht="13.5" customHeight="1" x14ac:dyDescent="0.2">
      <c r="A303" s="729" t="s">
        <v>340</v>
      </c>
      <c r="B303" s="729"/>
      <c r="C303" s="764"/>
      <c r="D303" s="153">
        <v>0</v>
      </c>
      <c r="E303" s="360">
        <v>1200</v>
      </c>
      <c r="F303" s="475">
        <v>0</v>
      </c>
      <c r="G303" s="545">
        <v>0</v>
      </c>
      <c r="H303" s="545">
        <v>0</v>
      </c>
      <c r="I303" s="20">
        <v>0</v>
      </c>
      <c r="J303" s="20">
        <f t="shared" si="96"/>
        <v>0</v>
      </c>
      <c r="K303" s="20">
        <v>0</v>
      </c>
      <c r="L303" s="20">
        <v>0</v>
      </c>
    </row>
    <row r="304" spans="1:15" ht="13.5" customHeight="1" x14ac:dyDescent="0.2">
      <c r="A304" s="728" t="s">
        <v>339</v>
      </c>
      <c r="B304" s="762"/>
      <c r="C304" s="763"/>
      <c r="D304" s="153">
        <v>0</v>
      </c>
      <c r="E304" s="312">
        <v>200</v>
      </c>
      <c r="F304" s="475">
        <v>0</v>
      </c>
      <c r="G304" s="545">
        <v>0</v>
      </c>
      <c r="H304" s="545">
        <v>0</v>
      </c>
      <c r="I304" s="20">
        <v>0</v>
      </c>
      <c r="J304" s="20">
        <f t="shared" si="96"/>
        <v>0</v>
      </c>
      <c r="K304" s="20">
        <v>0</v>
      </c>
      <c r="L304" s="20">
        <v>0</v>
      </c>
    </row>
    <row r="305" spans="1:17" ht="13.5" customHeight="1" x14ac:dyDescent="0.2">
      <c r="A305" s="734" t="s">
        <v>326</v>
      </c>
      <c r="B305" s="735"/>
      <c r="C305" s="736"/>
      <c r="D305" s="153">
        <v>0</v>
      </c>
      <c r="E305" s="312">
        <v>308600</v>
      </c>
      <c r="F305" s="475">
        <v>0</v>
      </c>
      <c r="G305" s="545">
        <v>0</v>
      </c>
      <c r="H305" s="545">
        <v>0</v>
      </c>
      <c r="I305" s="20">
        <v>0</v>
      </c>
      <c r="J305" s="20">
        <v>0</v>
      </c>
      <c r="K305" s="20">
        <v>0</v>
      </c>
      <c r="L305" s="20">
        <v>0</v>
      </c>
    </row>
    <row r="306" spans="1:17" ht="13.5" customHeight="1" x14ac:dyDescent="0.2">
      <c r="A306" s="728" t="s">
        <v>334</v>
      </c>
      <c r="B306" s="729"/>
      <c r="C306" s="730"/>
      <c r="D306" s="153">
        <v>0</v>
      </c>
      <c r="E306" s="312">
        <v>0</v>
      </c>
      <c r="F306" s="475">
        <v>0</v>
      </c>
      <c r="G306" s="545">
        <v>0</v>
      </c>
      <c r="H306" s="545">
        <v>0</v>
      </c>
      <c r="I306" s="20">
        <v>0</v>
      </c>
      <c r="J306" s="20">
        <v>0</v>
      </c>
      <c r="K306" s="20">
        <v>0</v>
      </c>
      <c r="L306" s="20">
        <v>0</v>
      </c>
    </row>
    <row r="307" spans="1:17" ht="13.5" customHeight="1" x14ac:dyDescent="0.2">
      <c r="A307" s="731" t="s">
        <v>330</v>
      </c>
      <c r="B307" s="732"/>
      <c r="C307" s="732"/>
      <c r="D307" s="153">
        <v>0</v>
      </c>
      <c r="E307" s="312">
        <v>0</v>
      </c>
      <c r="F307" s="475">
        <v>0</v>
      </c>
      <c r="G307" s="545">
        <v>0</v>
      </c>
      <c r="H307" s="545">
        <v>0</v>
      </c>
      <c r="I307" s="20">
        <v>0</v>
      </c>
      <c r="J307" s="20">
        <v>0</v>
      </c>
      <c r="K307" s="20">
        <v>0</v>
      </c>
      <c r="L307" s="20">
        <v>0</v>
      </c>
    </row>
    <row r="308" spans="1:17" ht="13.5" customHeight="1" x14ac:dyDescent="0.2">
      <c r="A308" s="129"/>
      <c r="B308" s="140">
        <v>3</v>
      </c>
      <c r="C308" s="141" t="s">
        <v>79</v>
      </c>
      <c r="D308" s="41">
        <v>0</v>
      </c>
      <c r="E308" s="313">
        <f>E309</f>
        <v>25000</v>
      </c>
      <c r="F308" s="471">
        <f t="shared" ref="F308:H309" si="97">F309</f>
        <v>0</v>
      </c>
      <c r="G308" s="485">
        <f t="shared" si="97"/>
        <v>0</v>
      </c>
      <c r="H308" s="485">
        <f t="shared" si="97"/>
        <v>0</v>
      </c>
      <c r="I308" s="34">
        <v>0</v>
      </c>
      <c r="J308" s="34">
        <f t="shared" ref="J308:J313" si="98">F308/E308*100</f>
        <v>0</v>
      </c>
      <c r="K308" s="34">
        <v>0</v>
      </c>
      <c r="L308" s="34">
        <v>0</v>
      </c>
    </row>
    <row r="309" spans="1:17" ht="13.5" customHeight="1" x14ac:dyDescent="0.2">
      <c r="A309" s="129"/>
      <c r="B309" s="22">
        <v>32</v>
      </c>
      <c r="C309" s="42" t="s">
        <v>80</v>
      </c>
      <c r="D309" s="41">
        <v>0</v>
      </c>
      <c r="E309" s="313">
        <f>E310</f>
        <v>25000</v>
      </c>
      <c r="F309" s="471">
        <f>SUM(F310)</f>
        <v>0</v>
      </c>
      <c r="G309" s="485">
        <f t="shared" si="97"/>
        <v>0</v>
      </c>
      <c r="H309" s="485">
        <f t="shared" si="97"/>
        <v>0</v>
      </c>
      <c r="I309" s="34">
        <v>0</v>
      </c>
      <c r="J309" s="34">
        <f t="shared" si="98"/>
        <v>0</v>
      </c>
      <c r="K309" s="34">
        <v>0</v>
      </c>
      <c r="L309" s="34">
        <v>0</v>
      </c>
    </row>
    <row r="310" spans="1:17" ht="13.5" customHeight="1" x14ac:dyDescent="0.2">
      <c r="A310" s="129"/>
      <c r="B310" s="23">
        <v>323</v>
      </c>
      <c r="C310" s="50" t="s">
        <v>253</v>
      </c>
      <c r="D310" s="94">
        <v>0</v>
      </c>
      <c r="E310" s="333">
        <v>25000</v>
      </c>
      <c r="F310" s="486">
        <v>0</v>
      </c>
      <c r="G310" s="549">
        <v>0</v>
      </c>
      <c r="H310" s="549">
        <v>0</v>
      </c>
      <c r="I310" s="34">
        <v>0</v>
      </c>
      <c r="J310" s="34">
        <f t="shared" si="98"/>
        <v>0</v>
      </c>
      <c r="K310" s="34">
        <v>0</v>
      </c>
      <c r="L310" s="34">
        <v>0</v>
      </c>
      <c r="N310" s="717"/>
    </row>
    <row r="311" spans="1:17" ht="13.5" customHeight="1" x14ac:dyDescent="0.2">
      <c r="B311" s="99">
        <v>4</v>
      </c>
      <c r="C311" s="49" t="s">
        <v>180</v>
      </c>
      <c r="D311" s="123">
        <f>D312</f>
        <v>0</v>
      </c>
      <c r="E311" s="329">
        <f>E312</f>
        <v>550000</v>
      </c>
      <c r="F311" s="503">
        <f>F312</f>
        <v>0</v>
      </c>
      <c r="G311" s="503">
        <f>G312</f>
        <v>0</v>
      </c>
      <c r="H311" s="503">
        <f>H312</f>
        <v>0</v>
      </c>
      <c r="I311" s="34">
        <v>0</v>
      </c>
      <c r="J311" s="34">
        <f t="shared" si="98"/>
        <v>0</v>
      </c>
      <c r="K311" s="34">
        <v>0</v>
      </c>
      <c r="L311" s="34">
        <v>0</v>
      </c>
      <c r="N311" s="717"/>
    </row>
    <row r="312" spans="1:17" ht="13.5" customHeight="1" x14ac:dyDescent="0.2">
      <c r="B312" s="99">
        <v>42</v>
      </c>
      <c r="C312" s="42" t="s">
        <v>104</v>
      </c>
      <c r="D312" s="123">
        <f>SUM(D313)</f>
        <v>0</v>
      </c>
      <c r="E312" s="329">
        <f>SUM(E313)</f>
        <v>550000</v>
      </c>
      <c r="F312" s="503">
        <f>SUM(F313)</f>
        <v>0</v>
      </c>
      <c r="G312" s="503">
        <f>SUM(G313)</f>
        <v>0</v>
      </c>
      <c r="H312" s="503">
        <f>SUM(H313)</f>
        <v>0</v>
      </c>
      <c r="I312" s="34">
        <v>0</v>
      </c>
      <c r="J312" s="34">
        <f t="shared" si="98"/>
        <v>0</v>
      </c>
      <c r="K312" s="34">
        <v>0</v>
      </c>
      <c r="L312" s="34">
        <v>0</v>
      </c>
      <c r="N312" s="717"/>
    </row>
    <row r="313" spans="1:17" ht="13.5" customHeight="1" x14ac:dyDescent="0.2">
      <c r="B313" s="106">
        <v>421</v>
      </c>
      <c r="C313" s="46" t="s">
        <v>109</v>
      </c>
      <c r="D313" s="40">
        <v>0</v>
      </c>
      <c r="E313" s="328">
        <v>550000</v>
      </c>
      <c r="F313" s="504">
        <v>0</v>
      </c>
      <c r="G313" s="546">
        <v>0</v>
      </c>
      <c r="H313" s="546">
        <v>0</v>
      </c>
      <c r="I313" s="34">
        <v>0</v>
      </c>
      <c r="J313" s="34">
        <f t="shared" si="98"/>
        <v>0</v>
      </c>
      <c r="K313" s="34">
        <v>0</v>
      </c>
      <c r="L313" s="34">
        <v>0</v>
      </c>
      <c r="N313" s="717"/>
    </row>
    <row r="314" spans="1:17" ht="21.6" customHeight="1" x14ac:dyDescent="0.2">
      <c r="A314" s="719" t="s">
        <v>278</v>
      </c>
      <c r="B314" s="720"/>
      <c r="C314" s="721"/>
      <c r="D314" s="144">
        <f>SUM(D315,D327)</f>
        <v>104751.75</v>
      </c>
      <c r="E314" s="309">
        <f>SUM(E315,E327)</f>
        <v>301000</v>
      </c>
      <c r="F314" s="472">
        <f>SUM(F315,F327)</f>
        <v>169000</v>
      </c>
      <c r="G314" s="573">
        <f>SUM(G327,G315)</f>
        <v>0</v>
      </c>
      <c r="H314" s="573">
        <f>SUM(H327,H315)</f>
        <v>0</v>
      </c>
      <c r="I314" s="90">
        <f>E314/D314*100</f>
        <v>287.34603479178151</v>
      </c>
      <c r="J314" s="90">
        <f>F314/E314*100</f>
        <v>56.146179401993358</v>
      </c>
      <c r="K314" s="90">
        <f>G314/F314*100</f>
        <v>0</v>
      </c>
      <c r="L314" s="90">
        <v>0</v>
      </c>
      <c r="M314" s="35"/>
    </row>
    <row r="315" spans="1:17" ht="13.5" customHeight="1" x14ac:dyDescent="0.2">
      <c r="A315" s="722" t="s">
        <v>113</v>
      </c>
      <c r="B315" s="723"/>
      <c r="C315" s="724"/>
      <c r="D315" s="143">
        <f>D316</f>
        <v>104751.75</v>
      </c>
      <c r="E315" s="363">
        <f>E316</f>
        <v>291000</v>
      </c>
      <c r="F315" s="505">
        <f>F316</f>
        <v>169000</v>
      </c>
      <c r="G315" s="574">
        <f>G316</f>
        <v>0</v>
      </c>
      <c r="H315" s="574">
        <f>H316</f>
        <v>0</v>
      </c>
      <c r="I315" s="16">
        <v>0</v>
      </c>
      <c r="J315" s="16">
        <v>0</v>
      </c>
      <c r="K315" s="16">
        <f>G315/F315*100</f>
        <v>0</v>
      </c>
      <c r="L315" s="16">
        <v>0</v>
      </c>
      <c r="M315" s="35"/>
    </row>
    <row r="316" spans="1:17" ht="13.5" customHeight="1" x14ac:dyDescent="0.2">
      <c r="A316" s="740" t="s">
        <v>110</v>
      </c>
      <c r="B316" s="741"/>
      <c r="C316" s="742"/>
      <c r="D316" s="142">
        <f>D322</f>
        <v>104751.75</v>
      </c>
      <c r="E316" s="311">
        <f>E322</f>
        <v>291000</v>
      </c>
      <c r="F316" s="474">
        <f>SUM(F322)</f>
        <v>169000</v>
      </c>
      <c r="G316" s="487">
        <f>G322</f>
        <v>0</v>
      </c>
      <c r="H316" s="487">
        <f>H322</f>
        <v>0</v>
      </c>
      <c r="I316" s="18">
        <v>0</v>
      </c>
      <c r="J316" s="18">
        <v>0</v>
      </c>
      <c r="K316" s="18">
        <f>G316/F316*100</f>
        <v>0</v>
      </c>
      <c r="L316" s="18">
        <v>0</v>
      </c>
      <c r="M316" s="35"/>
    </row>
    <row r="317" spans="1:17" ht="13.5" customHeight="1" x14ac:dyDescent="0.2">
      <c r="A317" s="728" t="s">
        <v>342</v>
      </c>
      <c r="B317" s="729"/>
      <c r="C317" s="730"/>
      <c r="D317" s="163">
        <v>0</v>
      </c>
      <c r="E317" s="324">
        <v>1000</v>
      </c>
      <c r="F317" s="475">
        <v>1000</v>
      </c>
      <c r="G317" s="545">
        <v>0</v>
      </c>
      <c r="H317" s="545">
        <v>0</v>
      </c>
      <c r="I317" s="20">
        <v>0</v>
      </c>
      <c r="J317" s="20">
        <v>0</v>
      </c>
      <c r="K317" s="20">
        <f t="shared" ref="K317:K321" si="99">G317/F317*100</f>
        <v>0</v>
      </c>
      <c r="L317" s="20">
        <v>0</v>
      </c>
      <c r="M317" s="35"/>
      <c r="N317" s="45"/>
      <c r="P317" s="69"/>
      <c r="Q317" s="69"/>
    </row>
    <row r="318" spans="1:17" ht="13.5" customHeight="1" x14ac:dyDescent="0.2">
      <c r="A318" s="728" t="s">
        <v>341</v>
      </c>
      <c r="B318" s="729"/>
      <c r="C318" s="730"/>
      <c r="D318" s="163">
        <v>300</v>
      </c>
      <c r="E318" s="324">
        <v>400</v>
      </c>
      <c r="F318" s="475">
        <v>300</v>
      </c>
      <c r="G318" s="545">
        <v>0</v>
      </c>
      <c r="H318" s="545">
        <v>0</v>
      </c>
      <c r="I318" s="20">
        <v>0</v>
      </c>
      <c r="J318" s="20">
        <v>0</v>
      </c>
      <c r="K318" s="20">
        <f t="shared" si="99"/>
        <v>0</v>
      </c>
      <c r="L318" s="20">
        <v>0</v>
      </c>
      <c r="M318" s="35"/>
    </row>
    <row r="319" spans="1:17" ht="13.5" customHeight="1" x14ac:dyDescent="0.2">
      <c r="A319" s="731" t="s">
        <v>330</v>
      </c>
      <c r="B319" s="732"/>
      <c r="C319" s="732"/>
      <c r="D319" s="163">
        <v>104451.75</v>
      </c>
      <c r="E319" s="324">
        <v>0</v>
      </c>
      <c r="F319" s="475">
        <v>0</v>
      </c>
      <c r="G319" s="545">
        <v>0</v>
      </c>
      <c r="H319" s="545">
        <v>0</v>
      </c>
      <c r="I319" s="20">
        <v>0</v>
      </c>
      <c r="J319" s="20">
        <v>0</v>
      </c>
      <c r="K319" s="20">
        <v>0</v>
      </c>
      <c r="L319" s="20">
        <v>0</v>
      </c>
      <c r="M319" s="35"/>
    </row>
    <row r="320" spans="1:17" ht="13.5" customHeight="1" x14ac:dyDescent="0.2">
      <c r="A320" s="728" t="s">
        <v>338</v>
      </c>
      <c r="B320" s="729"/>
      <c r="C320" s="730"/>
      <c r="D320" s="153">
        <v>0</v>
      </c>
      <c r="E320" s="324">
        <v>0</v>
      </c>
      <c r="F320" s="475">
        <v>0</v>
      </c>
      <c r="G320" s="545">
        <v>0</v>
      </c>
      <c r="H320" s="545">
        <v>0</v>
      </c>
      <c r="I320" s="20">
        <v>0</v>
      </c>
      <c r="J320" s="20">
        <v>0</v>
      </c>
      <c r="K320" s="20">
        <v>0</v>
      </c>
      <c r="L320" s="20">
        <v>0</v>
      </c>
      <c r="M320" s="35"/>
    </row>
    <row r="321" spans="1:17" ht="13.5" customHeight="1" x14ac:dyDescent="0.2">
      <c r="A321" s="734" t="s">
        <v>326</v>
      </c>
      <c r="B321" s="735"/>
      <c r="C321" s="736"/>
      <c r="D321" s="163">
        <v>0</v>
      </c>
      <c r="E321" s="324">
        <v>289600</v>
      </c>
      <c r="F321" s="475">
        <v>167700</v>
      </c>
      <c r="G321" s="545">
        <v>0</v>
      </c>
      <c r="H321" s="545">
        <v>0</v>
      </c>
      <c r="I321" s="20">
        <v>0</v>
      </c>
      <c r="J321" s="20">
        <v>0</v>
      </c>
      <c r="K321" s="20">
        <f t="shared" si="99"/>
        <v>0</v>
      </c>
      <c r="L321" s="20">
        <v>0</v>
      </c>
      <c r="M321" s="35"/>
      <c r="N321" s="173"/>
    </row>
    <row r="322" spans="1:17" ht="13.5" customHeight="1" x14ac:dyDescent="0.2">
      <c r="B322" s="140">
        <v>3</v>
      </c>
      <c r="C322" s="141" t="s">
        <v>79</v>
      </c>
      <c r="D322" s="21">
        <f>SUM(D323,D325)</f>
        <v>104751.75</v>
      </c>
      <c r="E322" s="325">
        <f>SUM(E323,E325)</f>
        <v>291000</v>
      </c>
      <c r="F322" s="477">
        <f>SUM(F323,F325)</f>
        <v>169000</v>
      </c>
      <c r="G322" s="477">
        <f>SUM(G323,G325)</f>
        <v>0</v>
      </c>
      <c r="H322" s="477">
        <f>SUM(H323,H325)</f>
        <v>0</v>
      </c>
      <c r="I322" s="34">
        <v>0</v>
      </c>
      <c r="J322" s="34">
        <v>0</v>
      </c>
      <c r="K322" s="34">
        <f>G322/F322*100</f>
        <v>0</v>
      </c>
      <c r="L322" s="34">
        <v>0</v>
      </c>
      <c r="M322" s="35"/>
      <c r="P322" s="45"/>
    </row>
    <row r="323" spans="1:17" ht="13.5" customHeight="1" x14ac:dyDescent="0.2">
      <c r="B323" s="22">
        <v>32</v>
      </c>
      <c r="C323" s="42" t="s">
        <v>80</v>
      </c>
      <c r="D323" s="21">
        <v>0</v>
      </c>
      <c r="E323" s="325">
        <v>0</v>
      </c>
      <c r="F323" s="477">
        <f>F324</f>
        <v>0</v>
      </c>
      <c r="G323" s="548">
        <v>0</v>
      </c>
      <c r="H323" s="548">
        <v>0</v>
      </c>
      <c r="I323" s="34">
        <v>0</v>
      </c>
      <c r="J323" s="34">
        <v>0</v>
      </c>
      <c r="K323" s="34">
        <v>0</v>
      </c>
      <c r="L323" s="34">
        <v>0</v>
      </c>
      <c r="M323" s="35"/>
      <c r="P323" s="45"/>
    </row>
    <row r="324" spans="1:17" ht="13.5" customHeight="1" x14ac:dyDescent="0.2">
      <c r="B324" s="23">
        <v>323</v>
      </c>
      <c r="C324" s="46" t="s">
        <v>261</v>
      </c>
      <c r="D324" s="57">
        <v>0</v>
      </c>
      <c r="E324" s="328">
        <v>0</v>
      </c>
      <c r="F324" s="465">
        <v>0</v>
      </c>
      <c r="G324" s="546">
        <v>0</v>
      </c>
      <c r="H324" s="546">
        <v>0</v>
      </c>
      <c r="I324" s="34">
        <v>0</v>
      </c>
      <c r="J324" s="34">
        <v>0</v>
      </c>
      <c r="K324" s="34">
        <v>0</v>
      </c>
      <c r="L324" s="34">
        <v>0</v>
      </c>
      <c r="M324" s="35"/>
      <c r="P324" s="45"/>
    </row>
    <row r="325" spans="1:17" ht="13.5" customHeight="1" x14ac:dyDescent="0.2">
      <c r="B325" s="56">
        <v>38</v>
      </c>
      <c r="C325" s="49" t="s">
        <v>167</v>
      </c>
      <c r="D325" s="32">
        <f>D326</f>
        <v>104751.75</v>
      </c>
      <c r="E325" s="325">
        <f>E326</f>
        <v>291000</v>
      </c>
      <c r="F325" s="465">
        <f>F326</f>
        <v>169000</v>
      </c>
      <c r="G325" s="546">
        <v>0</v>
      </c>
      <c r="H325" s="546">
        <v>0</v>
      </c>
      <c r="I325" s="34">
        <f t="shared" ref="I325:I326" si="100">E325/D325*100</f>
        <v>277.79965489836684</v>
      </c>
      <c r="J325" s="34">
        <f t="shared" ref="J325:J326" si="101">F325/E325*100</f>
        <v>58.075601374570454</v>
      </c>
      <c r="K325" s="34">
        <f t="shared" ref="K325:K326" si="102">G325/F325*100</f>
        <v>0</v>
      </c>
      <c r="L325" s="34">
        <v>0</v>
      </c>
      <c r="M325" s="35"/>
    </row>
    <row r="326" spans="1:17" ht="13.5" customHeight="1" x14ac:dyDescent="0.2">
      <c r="B326" s="119">
        <v>386</v>
      </c>
      <c r="C326" s="54" t="s">
        <v>173</v>
      </c>
      <c r="D326" s="57">
        <v>104751.75</v>
      </c>
      <c r="E326" s="328">
        <v>291000</v>
      </c>
      <c r="F326" s="465">
        <v>169000</v>
      </c>
      <c r="G326" s="546">
        <v>0</v>
      </c>
      <c r="H326" s="546">
        <v>0</v>
      </c>
      <c r="I326" s="34">
        <f t="shared" si="100"/>
        <v>277.79965489836684</v>
      </c>
      <c r="J326" s="34">
        <f t="shared" si="101"/>
        <v>58.075601374570454</v>
      </c>
      <c r="K326" s="34">
        <f t="shared" si="102"/>
        <v>0</v>
      </c>
      <c r="L326" s="34">
        <v>0</v>
      </c>
      <c r="M326" s="35"/>
    </row>
    <row r="327" spans="1:17" ht="13.5" customHeight="1" x14ac:dyDescent="0.2">
      <c r="A327" s="714" t="s">
        <v>114</v>
      </c>
      <c r="B327" s="715"/>
      <c r="C327" s="716"/>
      <c r="D327" s="147">
        <f>D328</f>
        <v>0</v>
      </c>
      <c r="E327" s="310">
        <f>E328</f>
        <v>10000</v>
      </c>
      <c r="F327" s="473">
        <f>F328</f>
        <v>0</v>
      </c>
      <c r="G327" s="512">
        <f>G328</f>
        <v>0</v>
      </c>
      <c r="H327" s="512">
        <f>H328</f>
        <v>0</v>
      </c>
      <c r="I327" s="16">
        <v>0</v>
      </c>
      <c r="J327" s="16">
        <f>F327/E327*100</f>
        <v>0</v>
      </c>
      <c r="K327" s="16">
        <v>0</v>
      </c>
      <c r="L327" s="16">
        <v>0</v>
      </c>
      <c r="M327" s="35"/>
      <c r="N327" s="865"/>
      <c r="O327" s="865"/>
      <c r="P327" s="865"/>
    </row>
    <row r="328" spans="1:17" ht="13.5" customHeight="1" x14ac:dyDescent="0.2">
      <c r="A328" s="725" t="s">
        <v>110</v>
      </c>
      <c r="B328" s="726"/>
      <c r="C328" s="727"/>
      <c r="D328" s="142">
        <f>SUM(D334,D339)</f>
        <v>0</v>
      </c>
      <c r="E328" s="311">
        <f>SUM(E334,E339)</f>
        <v>10000</v>
      </c>
      <c r="F328" s="474">
        <f>SUM(F334,F339)</f>
        <v>0</v>
      </c>
      <c r="G328" s="487">
        <f>SUM(G334,G339)</f>
        <v>0</v>
      </c>
      <c r="H328" s="487">
        <f>SUM(H334,H339)</f>
        <v>0</v>
      </c>
      <c r="I328" s="18">
        <v>0</v>
      </c>
      <c r="J328" s="18">
        <v>0</v>
      </c>
      <c r="K328" s="18">
        <v>0</v>
      </c>
      <c r="L328" s="18">
        <v>0</v>
      </c>
      <c r="M328" s="35"/>
    </row>
    <row r="329" spans="1:17" ht="13.5" customHeight="1" x14ac:dyDescent="0.2">
      <c r="A329" s="711" t="s">
        <v>335</v>
      </c>
      <c r="B329" s="712"/>
      <c r="C329" s="713"/>
      <c r="D329" s="153">
        <v>0</v>
      </c>
      <c r="E329" s="324">
        <v>0</v>
      </c>
      <c r="F329" s="475">
        <v>0</v>
      </c>
      <c r="G329" s="545">
        <v>0</v>
      </c>
      <c r="H329" s="545">
        <v>0</v>
      </c>
      <c r="I329" s="20">
        <v>0</v>
      </c>
      <c r="J329" s="20">
        <v>0</v>
      </c>
      <c r="K329" s="20">
        <v>0</v>
      </c>
      <c r="L329" s="20">
        <v>0</v>
      </c>
      <c r="M329" s="35"/>
      <c r="N329" s="45"/>
      <c r="P329" s="69"/>
      <c r="Q329" s="69"/>
    </row>
    <row r="330" spans="1:17" s="35" customFormat="1" ht="13.5" customHeight="1" x14ac:dyDescent="0.2">
      <c r="A330" s="711" t="s">
        <v>329</v>
      </c>
      <c r="B330" s="712"/>
      <c r="C330" s="713"/>
      <c r="D330" s="153">
        <v>0</v>
      </c>
      <c r="E330" s="324">
        <v>0</v>
      </c>
      <c r="F330" s="475">
        <v>0</v>
      </c>
      <c r="G330" s="545">
        <v>0</v>
      </c>
      <c r="H330" s="545">
        <v>0</v>
      </c>
      <c r="I330" s="20">
        <v>0</v>
      </c>
      <c r="J330" s="20">
        <v>0</v>
      </c>
      <c r="K330" s="20">
        <v>0</v>
      </c>
      <c r="L330" s="20">
        <v>0</v>
      </c>
      <c r="N330" s="59"/>
    </row>
    <row r="331" spans="1:17" s="35" customFormat="1" ht="13.5" customHeight="1" x14ac:dyDescent="0.2">
      <c r="A331" s="728" t="s">
        <v>334</v>
      </c>
      <c r="B331" s="729"/>
      <c r="C331" s="730"/>
      <c r="D331" s="43">
        <v>0</v>
      </c>
      <c r="E331" s="324">
        <v>5000</v>
      </c>
      <c r="F331" s="475">
        <v>0</v>
      </c>
      <c r="G331" s="545">
        <v>0</v>
      </c>
      <c r="H331" s="545">
        <v>0</v>
      </c>
      <c r="I331" s="20">
        <v>0</v>
      </c>
      <c r="J331" s="20">
        <v>0</v>
      </c>
      <c r="K331" s="20">
        <v>0</v>
      </c>
      <c r="L331" s="20">
        <v>0</v>
      </c>
      <c r="N331" s="59"/>
    </row>
    <row r="332" spans="1:17" s="35" customFormat="1" ht="13.5" customHeight="1" x14ac:dyDescent="0.2">
      <c r="A332" s="728" t="s">
        <v>338</v>
      </c>
      <c r="B332" s="729"/>
      <c r="C332" s="730"/>
      <c r="D332" s="43">
        <v>0</v>
      </c>
      <c r="E332" s="324">
        <v>0</v>
      </c>
      <c r="F332" s="475">
        <v>0</v>
      </c>
      <c r="G332" s="545">
        <v>0</v>
      </c>
      <c r="H332" s="545">
        <v>0</v>
      </c>
      <c r="I332" s="20">
        <v>0</v>
      </c>
      <c r="J332" s="20">
        <v>0</v>
      </c>
      <c r="K332" s="20">
        <v>0</v>
      </c>
      <c r="L332" s="20">
        <v>0</v>
      </c>
      <c r="N332" s="118"/>
    </row>
    <row r="333" spans="1:17" s="35" customFormat="1" ht="13.5" customHeight="1" x14ac:dyDescent="0.2">
      <c r="A333" s="734" t="s">
        <v>326</v>
      </c>
      <c r="B333" s="735"/>
      <c r="C333" s="736"/>
      <c r="D333" s="286">
        <v>0</v>
      </c>
      <c r="E333" s="364">
        <v>5000</v>
      </c>
      <c r="F333" s="506">
        <v>0</v>
      </c>
      <c r="G333" s="575">
        <v>0</v>
      </c>
      <c r="H333" s="575">
        <v>0</v>
      </c>
      <c r="I333" s="20">
        <v>0</v>
      </c>
      <c r="J333" s="20">
        <v>0</v>
      </c>
      <c r="K333" s="20">
        <v>0</v>
      </c>
      <c r="L333" s="20">
        <v>0</v>
      </c>
      <c r="N333" s="118"/>
    </row>
    <row r="334" spans="1:17" s="35" customFormat="1" ht="13.5" customHeight="1" x14ac:dyDescent="0.2">
      <c r="B334" s="56">
        <v>3</v>
      </c>
      <c r="C334" s="49" t="s">
        <v>168</v>
      </c>
      <c r="D334" s="229">
        <f>D337</f>
        <v>0</v>
      </c>
      <c r="E334" s="365">
        <f>SUM(E335,E337)</f>
        <v>0</v>
      </c>
      <c r="F334" s="507">
        <f>F337</f>
        <v>0</v>
      </c>
      <c r="G334" s="576">
        <f>G337</f>
        <v>0</v>
      </c>
      <c r="H334" s="576">
        <f>H337</f>
        <v>0</v>
      </c>
      <c r="I334" s="34">
        <v>0</v>
      </c>
      <c r="J334" s="34">
        <v>0</v>
      </c>
      <c r="K334" s="34">
        <v>0</v>
      </c>
      <c r="L334" s="34">
        <v>0</v>
      </c>
    </row>
    <row r="335" spans="1:17" s="35" customFormat="1" ht="13.5" customHeight="1" x14ac:dyDescent="0.2">
      <c r="B335" s="22">
        <v>32</v>
      </c>
      <c r="C335" s="42" t="s">
        <v>80</v>
      </c>
      <c r="D335" s="231">
        <v>0</v>
      </c>
      <c r="E335" s="337">
        <f>E336</f>
        <v>0</v>
      </c>
      <c r="F335" s="508">
        <v>0</v>
      </c>
      <c r="G335" s="491">
        <v>0</v>
      </c>
      <c r="H335" s="491">
        <v>0</v>
      </c>
      <c r="I335" s="192">
        <v>0</v>
      </c>
      <c r="J335" s="34">
        <v>0</v>
      </c>
      <c r="K335" s="34">
        <v>0</v>
      </c>
      <c r="L335" s="34">
        <v>0</v>
      </c>
      <c r="N335" s="59"/>
    </row>
    <row r="336" spans="1:17" s="35" customFormat="1" ht="13.5" customHeight="1" x14ac:dyDescent="0.2">
      <c r="B336" s="26">
        <v>323</v>
      </c>
      <c r="C336" s="149" t="s">
        <v>261</v>
      </c>
      <c r="D336" s="190">
        <v>0</v>
      </c>
      <c r="E336" s="366">
        <v>0</v>
      </c>
      <c r="F336" s="509">
        <v>0</v>
      </c>
      <c r="G336" s="492">
        <v>0</v>
      </c>
      <c r="H336" s="492">
        <v>0</v>
      </c>
      <c r="I336" s="232">
        <v>0</v>
      </c>
      <c r="J336" s="107">
        <v>0</v>
      </c>
      <c r="K336" s="107">
        <v>0</v>
      </c>
      <c r="L336" s="107">
        <v>0</v>
      </c>
    </row>
    <row r="337" spans="1:13" s="35" customFormat="1" ht="13.5" customHeight="1" x14ac:dyDescent="0.2">
      <c r="B337" s="56">
        <v>38</v>
      </c>
      <c r="C337" s="49" t="s">
        <v>167</v>
      </c>
      <c r="D337" s="230">
        <f>SUM(D338:D338)</f>
        <v>0</v>
      </c>
      <c r="E337" s="367">
        <f>SUM(E338:E338)</f>
        <v>0</v>
      </c>
      <c r="F337" s="510">
        <f>F338</f>
        <v>0</v>
      </c>
      <c r="G337" s="577">
        <f>SUM(G338:G338)</f>
        <v>0</v>
      </c>
      <c r="H337" s="577">
        <f>SUM(H338:H338)</f>
        <v>0</v>
      </c>
      <c r="I337" s="34">
        <v>0</v>
      </c>
      <c r="J337" s="34">
        <v>0</v>
      </c>
      <c r="K337" s="34">
        <v>0</v>
      </c>
      <c r="L337" s="34">
        <v>0</v>
      </c>
    </row>
    <row r="338" spans="1:13" s="35" customFormat="1" ht="13.5" customHeight="1" x14ac:dyDescent="0.2">
      <c r="B338" s="119">
        <v>386</v>
      </c>
      <c r="C338" s="54" t="s">
        <v>173</v>
      </c>
      <c r="D338" s="55">
        <v>0</v>
      </c>
      <c r="E338" s="368">
        <v>0</v>
      </c>
      <c r="F338" s="486">
        <v>0</v>
      </c>
      <c r="G338" s="549">
        <v>0</v>
      </c>
      <c r="H338" s="549">
        <v>0</v>
      </c>
      <c r="I338" s="34">
        <v>0</v>
      </c>
      <c r="J338" s="34">
        <v>0</v>
      </c>
      <c r="K338" s="34">
        <v>0</v>
      </c>
      <c r="L338" s="34">
        <v>0</v>
      </c>
    </row>
    <row r="339" spans="1:13" ht="13.5" customHeight="1" x14ac:dyDescent="0.2">
      <c r="B339" s="96">
        <v>4</v>
      </c>
      <c r="C339" s="42" t="s">
        <v>103</v>
      </c>
      <c r="D339" s="21">
        <f>D340</f>
        <v>0</v>
      </c>
      <c r="E339" s="325">
        <f>E340</f>
        <v>10000</v>
      </c>
      <c r="F339" s="477">
        <f>F340</f>
        <v>0</v>
      </c>
      <c r="G339" s="548">
        <f>G340</f>
        <v>0</v>
      </c>
      <c r="H339" s="548">
        <f>H340</f>
        <v>0</v>
      </c>
      <c r="I339" s="34">
        <v>0</v>
      </c>
      <c r="J339" s="34">
        <f t="shared" ref="J339:J341" si="103">F339/E339*100</f>
        <v>0</v>
      </c>
      <c r="K339" s="34">
        <v>0</v>
      </c>
      <c r="L339" s="34">
        <v>0</v>
      </c>
      <c r="M339" s="35"/>
    </row>
    <row r="340" spans="1:13" ht="13.5" customHeight="1" x14ac:dyDescent="0.2">
      <c r="B340" s="96">
        <v>42</v>
      </c>
      <c r="C340" s="42" t="s">
        <v>104</v>
      </c>
      <c r="D340" s="88">
        <f>SUM(D341:D341)</f>
        <v>0</v>
      </c>
      <c r="E340" s="314">
        <f>SUM(E341:E341)</f>
        <v>10000</v>
      </c>
      <c r="F340" s="476">
        <f>SUM(F341:F341)</f>
        <v>0</v>
      </c>
      <c r="G340" s="88">
        <f>SUM(G341:G341)</f>
        <v>0</v>
      </c>
      <c r="H340" s="88">
        <f>SUM(H341:H341)</f>
        <v>0</v>
      </c>
      <c r="I340" s="34">
        <v>0</v>
      </c>
      <c r="J340" s="34">
        <f t="shared" si="103"/>
        <v>0</v>
      </c>
      <c r="K340" s="34">
        <v>0</v>
      </c>
      <c r="L340" s="34">
        <v>0</v>
      </c>
      <c r="M340" s="35"/>
    </row>
    <row r="341" spans="1:13" ht="13.5" customHeight="1" x14ac:dyDescent="0.2">
      <c r="B341" s="148">
        <v>421</v>
      </c>
      <c r="C341" s="151" t="s">
        <v>109</v>
      </c>
      <c r="D341" s="27">
        <v>0</v>
      </c>
      <c r="E341" s="315">
        <v>10000</v>
      </c>
      <c r="F341" s="486">
        <v>0</v>
      </c>
      <c r="G341" s="546">
        <v>0</v>
      </c>
      <c r="H341" s="546">
        <v>0</v>
      </c>
      <c r="I341" s="34">
        <v>0</v>
      </c>
      <c r="J341" s="34">
        <f t="shared" si="103"/>
        <v>0</v>
      </c>
      <c r="K341" s="34">
        <v>0</v>
      </c>
      <c r="L341" s="34">
        <v>0</v>
      </c>
      <c r="M341" s="35"/>
    </row>
    <row r="342" spans="1:13" ht="19.5" customHeight="1" x14ac:dyDescent="0.2">
      <c r="A342" s="719" t="s">
        <v>279</v>
      </c>
      <c r="B342" s="751"/>
      <c r="C342" s="752"/>
      <c r="D342" s="168">
        <f t="shared" ref="D342:H343" si="104">D343</f>
        <v>113371.22</v>
      </c>
      <c r="E342" s="369">
        <f t="shared" si="104"/>
        <v>0</v>
      </c>
      <c r="F342" s="511">
        <f t="shared" si="104"/>
        <v>0</v>
      </c>
      <c r="G342" s="511">
        <f t="shared" si="104"/>
        <v>0</v>
      </c>
      <c r="H342" s="511">
        <f t="shared" si="104"/>
        <v>0</v>
      </c>
      <c r="I342" s="112">
        <v>0</v>
      </c>
      <c r="J342" s="112">
        <v>0</v>
      </c>
      <c r="K342" s="112">
        <v>0</v>
      </c>
      <c r="L342" s="112">
        <v>0</v>
      </c>
    </row>
    <row r="343" spans="1:13" ht="16.5" customHeight="1" x14ac:dyDescent="0.2">
      <c r="A343" s="797" t="s">
        <v>266</v>
      </c>
      <c r="B343" s="798"/>
      <c r="C343" s="799"/>
      <c r="D343" s="147">
        <f t="shared" si="104"/>
        <v>113371.22</v>
      </c>
      <c r="E343" s="310">
        <f>E344</f>
        <v>0</v>
      </c>
      <c r="F343" s="512">
        <f t="shared" si="104"/>
        <v>0</v>
      </c>
      <c r="G343" s="512">
        <f t="shared" si="104"/>
        <v>0</v>
      </c>
      <c r="H343" s="512">
        <f t="shared" si="104"/>
        <v>0</v>
      </c>
      <c r="I343" s="16">
        <v>0</v>
      </c>
      <c r="J343" s="16">
        <v>0</v>
      </c>
      <c r="K343" s="16">
        <v>0</v>
      </c>
      <c r="L343" s="16">
        <v>0</v>
      </c>
      <c r="M343" s="35"/>
    </row>
    <row r="344" spans="1:13" ht="13.5" customHeight="1" x14ac:dyDescent="0.2">
      <c r="A344" s="800" t="s">
        <v>169</v>
      </c>
      <c r="B344" s="801"/>
      <c r="C344" s="802"/>
      <c r="D344" s="142">
        <f>SUM(D351,D348)</f>
        <v>113371.22</v>
      </c>
      <c r="E344" s="311">
        <f>SUM(E348,E351,E354)</f>
        <v>0</v>
      </c>
      <c r="F344" s="487">
        <f>SUM(F348,F351)</f>
        <v>0</v>
      </c>
      <c r="G344" s="487">
        <f>SUM(G345,G346)</f>
        <v>0</v>
      </c>
      <c r="H344" s="487">
        <f>SUM(H345,H346)</f>
        <v>0</v>
      </c>
      <c r="I344" s="18">
        <v>0</v>
      </c>
      <c r="J344" s="18">
        <v>0</v>
      </c>
      <c r="K344" s="18">
        <v>0</v>
      </c>
      <c r="L344" s="18">
        <v>0</v>
      </c>
      <c r="M344" s="35"/>
    </row>
    <row r="345" spans="1:13" ht="14.1" customHeight="1" x14ac:dyDescent="0.2">
      <c r="A345" s="711" t="s">
        <v>329</v>
      </c>
      <c r="B345" s="712"/>
      <c r="C345" s="713"/>
      <c r="D345" s="139">
        <v>7395.95</v>
      </c>
      <c r="E345" s="312">
        <v>0</v>
      </c>
      <c r="F345" s="475">
        <v>0</v>
      </c>
      <c r="G345" s="545">
        <f>SUM(G351,G348)</f>
        <v>0</v>
      </c>
      <c r="H345" s="545">
        <f>SUM(H351,H348)</f>
        <v>0</v>
      </c>
      <c r="I345" s="20">
        <v>0</v>
      </c>
      <c r="J345" s="20">
        <v>0</v>
      </c>
      <c r="K345" s="20">
        <v>0</v>
      </c>
      <c r="L345" s="20">
        <v>0</v>
      </c>
      <c r="M345" s="35"/>
    </row>
    <row r="346" spans="1:13" ht="14.1" customHeight="1" x14ac:dyDescent="0.2">
      <c r="A346" s="711" t="s">
        <v>335</v>
      </c>
      <c r="B346" s="712"/>
      <c r="C346" s="713"/>
      <c r="D346" s="139">
        <v>87560</v>
      </c>
      <c r="E346" s="312">
        <v>0</v>
      </c>
      <c r="F346" s="475">
        <v>0</v>
      </c>
      <c r="G346" s="545">
        <v>0</v>
      </c>
      <c r="H346" s="545">
        <v>0</v>
      </c>
      <c r="I346" s="20">
        <v>0</v>
      </c>
      <c r="J346" s="20">
        <v>0</v>
      </c>
      <c r="K346" s="20">
        <v>0</v>
      </c>
      <c r="L346" s="20">
        <v>0</v>
      </c>
      <c r="M346" s="35"/>
    </row>
    <row r="347" spans="1:13" ht="14.1" customHeight="1" x14ac:dyDescent="0.2">
      <c r="A347" s="729" t="s">
        <v>343</v>
      </c>
      <c r="B347" s="729"/>
      <c r="C347" s="730"/>
      <c r="D347" s="139">
        <v>18415.27</v>
      </c>
      <c r="E347" s="312">
        <v>0</v>
      </c>
      <c r="F347" s="475">
        <v>0</v>
      </c>
      <c r="G347" s="545">
        <v>0</v>
      </c>
      <c r="H347" s="545">
        <v>0</v>
      </c>
      <c r="I347" s="20">
        <v>0</v>
      </c>
      <c r="J347" s="20">
        <v>0</v>
      </c>
      <c r="K347" s="20">
        <v>0</v>
      </c>
      <c r="L347" s="20">
        <v>0</v>
      </c>
      <c r="M347" s="35"/>
    </row>
    <row r="348" spans="1:13" ht="13.5" customHeight="1" x14ac:dyDescent="0.2">
      <c r="B348" s="140">
        <v>4</v>
      </c>
      <c r="C348" s="141" t="s">
        <v>103</v>
      </c>
      <c r="D348" s="21">
        <f>D349</f>
        <v>109450</v>
      </c>
      <c r="E348" s="325">
        <f>E349</f>
        <v>0</v>
      </c>
      <c r="F348" s="477">
        <f>F349</f>
        <v>0</v>
      </c>
      <c r="G348" s="548">
        <f>G349</f>
        <v>0</v>
      </c>
      <c r="H348" s="548">
        <f>H349</f>
        <v>0</v>
      </c>
      <c r="I348" s="34">
        <v>0</v>
      </c>
      <c r="J348" s="34">
        <v>0</v>
      </c>
      <c r="K348" s="34">
        <v>0</v>
      </c>
      <c r="L348" s="34">
        <v>0</v>
      </c>
      <c r="M348" s="35"/>
    </row>
    <row r="349" spans="1:13" ht="13.5" customHeight="1" x14ac:dyDescent="0.2">
      <c r="B349" s="22">
        <v>42</v>
      </c>
      <c r="C349" s="42" t="s">
        <v>117</v>
      </c>
      <c r="D349" s="88">
        <f>SUM(D350:D350)</f>
        <v>109450</v>
      </c>
      <c r="E349" s="314">
        <f>SUM(E350:E350)</f>
        <v>0</v>
      </c>
      <c r="F349" s="476">
        <f>SUM(F350:F350)</f>
        <v>0</v>
      </c>
      <c r="G349" s="88">
        <f>SUM(G350:G350)</f>
        <v>0</v>
      </c>
      <c r="H349" s="88">
        <f>SUM(H350:H350)</f>
        <v>0</v>
      </c>
      <c r="I349" s="34">
        <v>0</v>
      </c>
      <c r="J349" s="34">
        <v>0</v>
      </c>
      <c r="K349" s="34">
        <v>0</v>
      </c>
      <c r="L349" s="34">
        <v>0</v>
      </c>
      <c r="M349" s="35"/>
    </row>
    <row r="350" spans="1:13" ht="13.5" customHeight="1" x14ac:dyDescent="0.2">
      <c r="B350" s="23">
        <v>422</v>
      </c>
      <c r="C350" s="46" t="s">
        <v>118</v>
      </c>
      <c r="D350" s="27">
        <v>109450</v>
      </c>
      <c r="E350" s="370">
        <v>0</v>
      </c>
      <c r="F350" s="490">
        <v>0</v>
      </c>
      <c r="G350" s="568">
        <v>0</v>
      </c>
      <c r="H350" s="568">
        <v>0</v>
      </c>
      <c r="I350" s="34">
        <v>0</v>
      </c>
      <c r="J350" s="34">
        <v>0</v>
      </c>
      <c r="K350" s="34">
        <v>0</v>
      </c>
      <c r="L350" s="34">
        <v>0</v>
      </c>
      <c r="M350" s="35"/>
    </row>
    <row r="351" spans="1:13" ht="13.5" customHeight="1" x14ac:dyDescent="0.2">
      <c r="B351" s="33">
        <v>3</v>
      </c>
      <c r="C351" s="50" t="s">
        <v>79</v>
      </c>
      <c r="D351" s="138">
        <f>SUM(D352,D354)</f>
        <v>3921.22</v>
      </c>
      <c r="E351" s="326">
        <f>SUM(E352:E352)</f>
        <v>0</v>
      </c>
      <c r="F351" s="513">
        <f>SUM(F352,F354)</f>
        <v>0</v>
      </c>
      <c r="G351" s="569">
        <f>SUM(G352,G354)</f>
        <v>0</v>
      </c>
      <c r="H351" s="569">
        <f>SUM(H352,H354)</f>
        <v>0</v>
      </c>
      <c r="I351" s="105">
        <v>0</v>
      </c>
      <c r="J351" s="105">
        <v>0</v>
      </c>
      <c r="K351" s="105">
        <v>0</v>
      </c>
      <c r="L351" s="105">
        <v>0</v>
      </c>
      <c r="M351" s="35"/>
    </row>
    <row r="352" spans="1:13" ht="13.5" customHeight="1" x14ac:dyDescent="0.2">
      <c r="B352" s="237">
        <v>36</v>
      </c>
      <c r="C352" s="42" t="s">
        <v>115</v>
      </c>
      <c r="D352" s="58">
        <f>SUM(D353:D353)</f>
        <v>0</v>
      </c>
      <c r="E352" s="326">
        <f>SUM(E353:E353)</f>
        <v>0</v>
      </c>
      <c r="F352" s="514">
        <f>SUM(F353:F353)</f>
        <v>0</v>
      </c>
      <c r="G352" s="58">
        <f>SUM(G353:G353)</f>
        <v>0</v>
      </c>
      <c r="H352" s="58">
        <f>SUM(H353:H353)</f>
        <v>0</v>
      </c>
      <c r="I352" s="34">
        <v>0</v>
      </c>
      <c r="J352" s="34">
        <v>0</v>
      </c>
      <c r="K352" s="34">
        <v>0</v>
      </c>
      <c r="L352" s="34">
        <v>0</v>
      </c>
      <c r="M352" s="35"/>
    </row>
    <row r="353" spans="1:14" ht="13.5" customHeight="1" x14ac:dyDescent="0.2">
      <c r="B353" s="176">
        <v>363</v>
      </c>
      <c r="C353" s="257" t="s">
        <v>179</v>
      </c>
      <c r="D353" s="27">
        <v>0</v>
      </c>
      <c r="E353" s="315">
        <v>0</v>
      </c>
      <c r="F353" s="486">
        <v>0</v>
      </c>
      <c r="G353" s="546">
        <v>0</v>
      </c>
      <c r="H353" s="546">
        <v>0</v>
      </c>
      <c r="I353" s="34">
        <v>0</v>
      </c>
      <c r="J353" s="34">
        <v>0</v>
      </c>
      <c r="K353" s="34">
        <v>0</v>
      </c>
      <c r="L353" s="34">
        <v>0</v>
      </c>
    </row>
    <row r="354" spans="1:14" ht="13.5" customHeight="1" x14ac:dyDescent="0.2">
      <c r="B354" s="22">
        <v>32</v>
      </c>
      <c r="C354" s="180" t="s">
        <v>80</v>
      </c>
      <c r="D354" s="58">
        <f>SUM(D355,D356)</f>
        <v>3921.22</v>
      </c>
      <c r="E354" s="371">
        <f>SUM(E355,E356)</f>
        <v>0</v>
      </c>
      <c r="F354" s="515">
        <f>SUM(F356:F356)</f>
        <v>0</v>
      </c>
      <c r="G354" s="570">
        <f>SUM(G356:G356)</f>
        <v>0</v>
      </c>
      <c r="H354" s="570">
        <f>SUM(H356:H356)</f>
        <v>0</v>
      </c>
      <c r="I354" s="34">
        <v>0</v>
      </c>
      <c r="J354" s="34">
        <v>0</v>
      </c>
      <c r="K354" s="34">
        <v>0</v>
      </c>
      <c r="L354" s="34">
        <v>0</v>
      </c>
    </row>
    <row r="355" spans="1:14" ht="13.5" customHeight="1" x14ac:dyDescent="0.2">
      <c r="B355" s="265">
        <v>323</v>
      </c>
      <c r="C355" s="181" t="s">
        <v>120</v>
      </c>
      <c r="D355" s="266">
        <v>750</v>
      </c>
      <c r="E355" s="372">
        <v>0</v>
      </c>
      <c r="F355" s="516">
        <v>0</v>
      </c>
      <c r="G355" s="571">
        <v>0</v>
      </c>
      <c r="H355" s="571">
        <v>0</v>
      </c>
      <c r="I355" s="232">
        <v>0</v>
      </c>
      <c r="J355" s="107">
        <v>0</v>
      </c>
      <c r="K355" s="107">
        <v>0</v>
      </c>
      <c r="L355" s="107">
        <v>0</v>
      </c>
    </row>
    <row r="356" spans="1:14" ht="13.5" customHeight="1" x14ac:dyDescent="0.2">
      <c r="B356" s="23">
        <v>329</v>
      </c>
      <c r="C356" s="264" t="s">
        <v>81</v>
      </c>
      <c r="D356" s="27">
        <v>3171.22</v>
      </c>
      <c r="E356" s="373">
        <v>0</v>
      </c>
      <c r="F356" s="517">
        <v>0</v>
      </c>
      <c r="G356" s="572">
        <v>0</v>
      </c>
      <c r="H356" s="572">
        <v>0</v>
      </c>
      <c r="I356" s="34">
        <v>0</v>
      </c>
      <c r="J356" s="34">
        <v>0</v>
      </c>
      <c r="K356" s="34">
        <v>0</v>
      </c>
      <c r="L356" s="34">
        <v>0</v>
      </c>
    </row>
    <row r="357" spans="1:14" ht="13.5" customHeight="1" x14ac:dyDescent="0.2">
      <c r="B357" s="765" t="s">
        <v>317</v>
      </c>
      <c r="C357" s="766"/>
      <c r="D357" s="95">
        <f>SUM(D358)</f>
        <v>56610.7</v>
      </c>
      <c r="E357" s="374">
        <f>SUM(E358)</f>
        <v>369000</v>
      </c>
      <c r="F357" s="518">
        <f>SUM(F358,)</f>
        <v>424000</v>
      </c>
      <c r="G357" s="630">
        <f>SUM(G358)</f>
        <v>90000</v>
      </c>
      <c r="H357" s="630">
        <f>SUM(H358)</f>
        <v>90000</v>
      </c>
      <c r="I357" s="79">
        <v>0</v>
      </c>
      <c r="J357" s="79">
        <v>0</v>
      </c>
      <c r="K357" s="79">
        <v>0</v>
      </c>
      <c r="L357" s="79">
        <v>0</v>
      </c>
    </row>
    <row r="358" spans="1:14" ht="21.95" customHeight="1" x14ac:dyDescent="0.2">
      <c r="A358" s="719" t="s">
        <v>280</v>
      </c>
      <c r="B358" s="720"/>
      <c r="C358" s="721"/>
      <c r="D358" s="144">
        <f>SUM(D359,D369,D379,D389)</f>
        <v>56610.7</v>
      </c>
      <c r="E358" s="309">
        <f>SUM(E359,E369,E379,E389)</f>
        <v>369000</v>
      </c>
      <c r="F358" s="472">
        <f>SUM(F359,F369,F379,F389)</f>
        <v>424000</v>
      </c>
      <c r="G358" s="573">
        <f>SUM(G359,G369,G379,G389)</f>
        <v>90000</v>
      </c>
      <c r="H358" s="573">
        <f>SUM(H359,H369,H379,H389)</f>
        <v>90000</v>
      </c>
      <c r="I358" s="90">
        <f t="shared" ref="I358:L359" si="105">E358/D358*100</f>
        <v>651.82023893009625</v>
      </c>
      <c r="J358" s="90">
        <f t="shared" si="105"/>
        <v>114.90514905149053</v>
      </c>
      <c r="K358" s="90">
        <f t="shared" si="105"/>
        <v>21.226415094339622</v>
      </c>
      <c r="L358" s="90">
        <f t="shared" si="105"/>
        <v>100</v>
      </c>
      <c r="M358" s="35"/>
      <c r="N358" s="45"/>
    </row>
    <row r="359" spans="1:14" ht="15.75" customHeight="1" x14ac:dyDescent="0.2">
      <c r="A359" s="722" t="s">
        <v>119</v>
      </c>
      <c r="B359" s="723"/>
      <c r="C359" s="724"/>
      <c r="D359" s="143">
        <f>D360</f>
        <v>52326.7</v>
      </c>
      <c r="E359" s="363">
        <f>E360</f>
        <v>325000</v>
      </c>
      <c r="F359" s="505">
        <f>F360</f>
        <v>370000</v>
      </c>
      <c r="G359" s="574">
        <f>G360</f>
        <v>80000</v>
      </c>
      <c r="H359" s="574">
        <f>H360</f>
        <v>80000</v>
      </c>
      <c r="I359" s="16">
        <v>0</v>
      </c>
      <c r="J359" s="16">
        <f t="shared" si="105"/>
        <v>113.84615384615384</v>
      </c>
      <c r="K359" s="16">
        <f t="shared" si="105"/>
        <v>21.621621621621621</v>
      </c>
      <c r="L359" s="16">
        <f t="shared" si="105"/>
        <v>100</v>
      </c>
      <c r="M359" s="35"/>
    </row>
    <row r="360" spans="1:14" ht="13.5" customHeight="1" x14ac:dyDescent="0.2">
      <c r="A360" s="740" t="s">
        <v>110</v>
      </c>
      <c r="B360" s="741"/>
      <c r="C360" s="742"/>
      <c r="D360" s="142">
        <f>D366</f>
        <v>52326.7</v>
      </c>
      <c r="E360" s="311">
        <f>E366</f>
        <v>325000</v>
      </c>
      <c r="F360" s="474">
        <f>F366</f>
        <v>370000</v>
      </c>
      <c r="G360" s="487">
        <f>G366</f>
        <v>80000</v>
      </c>
      <c r="H360" s="487">
        <f>H366</f>
        <v>80000</v>
      </c>
      <c r="I360" s="18">
        <v>0</v>
      </c>
      <c r="J360" s="18">
        <v>0</v>
      </c>
      <c r="K360" s="18">
        <f>G360/F360*100</f>
        <v>21.621621621621621</v>
      </c>
      <c r="L360" s="18">
        <f>H360/G360*100</f>
        <v>100</v>
      </c>
      <c r="M360" s="35"/>
    </row>
    <row r="361" spans="1:14" ht="13.5" customHeight="1" x14ac:dyDescent="0.2">
      <c r="A361" s="728" t="s">
        <v>345</v>
      </c>
      <c r="B361" s="762"/>
      <c r="C361" s="763"/>
      <c r="D361" s="139">
        <v>52326.7</v>
      </c>
      <c r="E361" s="312">
        <v>74850</v>
      </c>
      <c r="F361" s="475">
        <v>21850</v>
      </c>
      <c r="G361" s="545">
        <v>74850</v>
      </c>
      <c r="H361" s="545">
        <v>74850</v>
      </c>
      <c r="I361" s="20">
        <v>0</v>
      </c>
      <c r="J361" s="20">
        <f t="shared" ref="J361:J365" si="106">F361/E361*100</f>
        <v>29.191716766867064</v>
      </c>
      <c r="K361" s="20">
        <f t="shared" ref="K361:K365" si="107">G361/F361*100</f>
        <v>342.56292906178493</v>
      </c>
      <c r="L361" s="20">
        <f t="shared" ref="L361" si="108">H361/G361*100</f>
        <v>100</v>
      </c>
      <c r="M361" s="35"/>
    </row>
    <row r="362" spans="1:14" ht="13.5" customHeight="1" x14ac:dyDescent="0.2">
      <c r="A362" s="728" t="s">
        <v>355</v>
      </c>
      <c r="B362" s="762"/>
      <c r="C362" s="763"/>
      <c r="D362" s="139">
        <v>0</v>
      </c>
      <c r="E362" s="312">
        <v>5000</v>
      </c>
      <c r="F362" s="475">
        <v>14667.94</v>
      </c>
      <c r="G362" s="545">
        <v>5000</v>
      </c>
      <c r="H362" s="545">
        <v>5000</v>
      </c>
      <c r="I362" s="20">
        <v>0</v>
      </c>
      <c r="J362" s="20">
        <v>0</v>
      </c>
      <c r="K362" s="20">
        <v>0</v>
      </c>
      <c r="L362" s="20">
        <v>0</v>
      </c>
      <c r="M362" s="35"/>
    </row>
    <row r="363" spans="1:14" ht="13.5" customHeight="1" x14ac:dyDescent="0.2">
      <c r="A363" s="728" t="s">
        <v>358</v>
      </c>
      <c r="B363" s="760"/>
      <c r="C363" s="761"/>
      <c r="D363" s="139">
        <v>0</v>
      </c>
      <c r="E363" s="312">
        <v>150</v>
      </c>
      <c r="F363" s="475">
        <v>150</v>
      </c>
      <c r="G363" s="545">
        <v>150</v>
      </c>
      <c r="H363" s="545">
        <v>150</v>
      </c>
      <c r="I363" s="20">
        <v>0</v>
      </c>
      <c r="J363" s="20">
        <f t="shared" si="106"/>
        <v>100</v>
      </c>
      <c r="K363" s="20">
        <f t="shared" si="107"/>
        <v>100</v>
      </c>
      <c r="L363" s="20">
        <v>0</v>
      </c>
      <c r="M363" s="35"/>
    </row>
    <row r="364" spans="1:14" ht="13.5" customHeight="1" x14ac:dyDescent="0.2">
      <c r="A364" s="734" t="s">
        <v>326</v>
      </c>
      <c r="B364" s="735"/>
      <c r="C364" s="736"/>
      <c r="D364" s="139">
        <v>0</v>
      </c>
      <c r="E364" s="312">
        <v>0</v>
      </c>
      <c r="F364" s="475">
        <v>0</v>
      </c>
      <c r="G364" s="545">
        <v>0</v>
      </c>
      <c r="H364" s="545">
        <v>0</v>
      </c>
      <c r="I364" s="20">
        <v>0</v>
      </c>
      <c r="J364" s="20">
        <v>0</v>
      </c>
      <c r="K364" s="20">
        <v>0</v>
      </c>
      <c r="L364" s="20">
        <v>0</v>
      </c>
      <c r="M364" s="35"/>
    </row>
    <row r="365" spans="1:14" ht="13.5" customHeight="1" x14ac:dyDescent="0.2">
      <c r="A365" s="728" t="s">
        <v>346</v>
      </c>
      <c r="B365" s="762"/>
      <c r="C365" s="763"/>
      <c r="D365" s="139">
        <v>0</v>
      </c>
      <c r="E365" s="312">
        <v>245000</v>
      </c>
      <c r="F365" s="475">
        <v>333332.06</v>
      </c>
      <c r="G365" s="545">
        <v>0</v>
      </c>
      <c r="H365" s="545">
        <v>0</v>
      </c>
      <c r="I365" s="20">
        <v>0</v>
      </c>
      <c r="J365" s="20">
        <f t="shared" si="106"/>
        <v>136.05390204081633</v>
      </c>
      <c r="K365" s="20">
        <f t="shared" si="107"/>
        <v>0</v>
      </c>
      <c r="L365" s="20">
        <v>0</v>
      </c>
      <c r="M365" s="35"/>
    </row>
    <row r="366" spans="1:14" ht="13.5" customHeight="1" x14ac:dyDescent="0.2">
      <c r="B366" s="140">
        <v>3</v>
      </c>
      <c r="C366" s="141" t="s">
        <v>79</v>
      </c>
      <c r="D366" s="21">
        <f>D367</f>
        <v>52326.7</v>
      </c>
      <c r="E366" s="325">
        <f>E367</f>
        <v>325000</v>
      </c>
      <c r="F366" s="477">
        <f>F367</f>
        <v>370000</v>
      </c>
      <c r="G366" s="548">
        <f>G367</f>
        <v>80000</v>
      </c>
      <c r="H366" s="548">
        <f>H367</f>
        <v>80000</v>
      </c>
      <c r="I366" s="34">
        <v>0</v>
      </c>
      <c r="J366" s="34">
        <f t="shared" ref="I366:L369" si="109">F366/E366*100</f>
        <v>113.84615384615384</v>
      </c>
      <c r="K366" s="34">
        <f t="shared" si="109"/>
        <v>21.621621621621621</v>
      </c>
      <c r="L366" s="34">
        <f t="shared" si="109"/>
        <v>100</v>
      </c>
      <c r="M366" s="35"/>
    </row>
    <row r="367" spans="1:14" ht="13.5" customHeight="1" x14ac:dyDescent="0.2">
      <c r="B367" s="22">
        <v>32</v>
      </c>
      <c r="C367" s="42" t="s">
        <v>80</v>
      </c>
      <c r="D367" s="88">
        <f>SUM(D368:D368)</f>
        <v>52326.7</v>
      </c>
      <c r="E367" s="314">
        <f>SUM(E368:E368)</f>
        <v>325000</v>
      </c>
      <c r="F367" s="476">
        <f>SUM(F368:F368)</f>
        <v>370000</v>
      </c>
      <c r="G367" s="88">
        <f>SUM(G368:G368)</f>
        <v>80000</v>
      </c>
      <c r="H367" s="88">
        <f>SUM(H368:H368)</f>
        <v>80000</v>
      </c>
      <c r="I367" s="34">
        <v>0</v>
      </c>
      <c r="J367" s="34">
        <f t="shared" si="109"/>
        <v>113.84615384615384</v>
      </c>
      <c r="K367" s="34">
        <f t="shared" si="109"/>
        <v>21.621621621621621</v>
      </c>
      <c r="L367" s="34">
        <f t="shared" si="109"/>
        <v>100</v>
      </c>
      <c r="M367" s="35"/>
    </row>
    <row r="368" spans="1:14" ht="13.5" customHeight="1" x14ac:dyDescent="0.2">
      <c r="B368" s="26">
        <v>323</v>
      </c>
      <c r="C368" s="151" t="s">
        <v>120</v>
      </c>
      <c r="D368" s="27">
        <v>52326.7</v>
      </c>
      <c r="E368" s="315">
        <v>325000</v>
      </c>
      <c r="F368" s="465">
        <v>370000</v>
      </c>
      <c r="G368" s="546">
        <v>80000</v>
      </c>
      <c r="H368" s="546">
        <v>80000</v>
      </c>
      <c r="I368" s="34">
        <v>0</v>
      </c>
      <c r="J368" s="34">
        <f t="shared" si="109"/>
        <v>113.84615384615384</v>
      </c>
      <c r="K368" s="34">
        <f t="shared" si="109"/>
        <v>21.621621621621621</v>
      </c>
      <c r="L368" s="34">
        <f t="shared" si="109"/>
        <v>100</v>
      </c>
      <c r="M368" s="35"/>
    </row>
    <row r="369" spans="1:13" ht="13.5" customHeight="1" x14ac:dyDescent="0.2">
      <c r="A369" s="722" t="s">
        <v>121</v>
      </c>
      <c r="B369" s="723"/>
      <c r="C369" s="724"/>
      <c r="D369" s="147">
        <f t="shared" ref="D369:H370" si="110">D370</f>
        <v>1804</v>
      </c>
      <c r="E369" s="310">
        <f t="shared" si="110"/>
        <v>4000</v>
      </c>
      <c r="F369" s="473">
        <f>F370</f>
        <v>4000</v>
      </c>
      <c r="G369" s="512">
        <f t="shared" si="110"/>
        <v>5000</v>
      </c>
      <c r="H369" s="512">
        <f t="shared" si="110"/>
        <v>5000</v>
      </c>
      <c r="I369" s="16">
        <f t="shared" si="109"/>
        <v>221.72949002217294</v>
      </c>
      <c r="J369" s="16">
        <f t="shared" si="109"/>
        <v>100</v>
      </c>
      <c r="K369" s="16">
        <f t="shared" si="109"/>
        <v>125</v>
      </c>
      <c r="L369" s="16">
        <f t="shared" si="109"/>
        <v>100</v>
      </c>
      <c r="M369" s="35"/>
    </row>
    <row r="370" spans="1:13" ht="13.5" customHeight="1" x14ac:dyDescent="0.2">
      <c r="A370" s="740" t="s">
        <v>110</v>
      </c>
      <c r="B370" s="741"/>
      <c r="C370" s="742"/>
      <c r="D370" s="142">
        <f>D374</f>
        <v>1804</v>
      </c>
      <c r="E370" s="311">
        <f>E374</f>
        <v>4000</v>
      </c>
      <c r="F370" s="474">
        <f>F374</f>
        <v>4000</v>
      </c>
      <c r="G370" s="487">
        <f t="shared" si="110"/>
        <v>5000</v>
      </c>
      <c r="H370" s="487">
        <f t="shared" si="110"/>
        <v>5000</v>
      </c>
      <c r="I370" s="18">
        <v>0</v>
      </c>
      <c r="J370" s="18">
        <v>0</v>
      </c>
      <c r="K370" s="18">
        <f>G370/F370*100</f>
        <v>125</v>
      </c>
      <c r="L370" s="18">
        <f>H370/G370*100</f>
        <v>100</v>
      </c>
      <c r="M370" s="35"/>
    </row>
    <row r="371" spans="1:13" ht="13.5" customHeight="1" x14ac:dyDescent="0.2">
      <c r="A371" s="728" t="s">
        <v>345</v>
      </c>
      <c r="B371" s="762"/>
      <c r="C371" s="763"/>
      <c r="D371" s="139">
        <v>1804</v>
      </c>
      <c r="E371" s="312">
        <v>1000</v>
      </c>
      <c r="F371" s="475">
        <v>4000</v>
      </c>
      <c r="G371" s="545">
        <f>G374</f>
        <v>5000</v>
      </c>
      <c r="H371" s="545">
        <v>5000</v>
      </c>
      <c r="I371" s="20">
        <v>0</v>
      </c>
      <c r="J371" s="20">
        <f t="shared" ref="J371" si="111">F371/E371*100</f>
        <v>400</v>
      </c>
      <c r="K371" s="20">
        <f t="shared" ref="K371:K373" si="112">G371/F371*100</f>
        <v>125</v>
      </c>
      <c r="L371" s="20">
        <f t="shared" ref="L371" si="113">H371/G371*100</f>
        <v>100</v>
      </c>
      <c r="M371" s="35"/>
    </row>
    <row r="372" spans="1:13" ht="13.5" customHeight="1" x14ac:dyDescent="0.2">
      <c r="A372" s="734" t="s">
        <v>326</v>
      </c>
      <c r="B372" s="735"/>
      <c r="C372" s="736"/>
      <c r="D372" s="153">
        <v>0</v>
      </c>
      <c r="E372" s="312">
        <v>0</v>
      </c>
      <c r="F372" s="475">
        <v>0</v>
      </c>
      <c r="G372" s="545">
        <v>0</v>
      </c>
      <c r="H372" s="545">
        <v>0</v>
      </c>
      <c r="I372" s="20">
        <v>0</v>
      </c>
      <c r="J372" s="20">
        <v>0</v>
      </c>
      <c r="K372" s="20">
        <v>0</v>
      </c>
      <c r="L372" s="20">
        <v>0</v>
      </c>
      <c r="M372" s="35"/>
    </row>
    <row r="373" spans="1:13" ht="13.5" customHeight="1" x14ac:dyDescent="0.2">
      <c r="A373" s="728" t="s">
        <v>346</v>
      </c>
      <c r="B373" s="762"/>
      <c r="C373" s="763"/>
      <c r="D373" s="153">
        <v>0</v>
      </c>
      <c r="E373" s="312">
        <v>3000</v>
      </c>
      <c r="F373" s="475">
        <v>0</v>
      </c>
      <c r="G373" s="545">
        <v>0</v>
      </c>
      <c r="H373" s="545">
        <v>0</v>
      </c>
      <c r="I373" s="20">
        <v>0</v>
      </c>
      <c r="J373" s="20">
        <v>0</v>
      </c>
      <c r="K373" s="20" t="e">
        <f t="shared" si="112"/>
        <v>#DIV/0!</v>
      </c>
      <c r="L373" s="20">
        <v>0</v>
      </c>
      <c r="M373" s="35"/>
    </row>
    <row r="374" spans="1:13" ht="13.5" customHeight="1" x14ac:dyDescent="0.2">
      <c r="B374" s="140">
        <v>3</v>
      </c>
      <c r="C374" s="141" t="s">
        <v>79</v>
      </c>
      <c r="D374" s="21">
        <f>SUM(D375,D377)</f>
        <v>1804</v>
      </c>
      <c r="E374" s="325">
        <f>SUM(E375,E377)</f>
        <v>4000</v>
      </c>
      <c r="F374" s="477">
        <f>SUM(F375,F377)</f>
        <v>4000</v>
      </c>
      <c r="G374" s="548">
        <f>SUM(G375,G377)</f>
        <v>5000</v>
      </c>
      <c r="H374" s="548">
        <f>SUM(H375,H377)</f>
        <v>5000</v>
      </c>
      <c r="I374" s="34">
        <f t="shared" ref="I374:L376" si="114">E374/D374*100</f>
        <v>221.72949002217294</v>
      </c>
      <c r="J374" s="34">
        <f t="shared" si="114"/>
        <v>100</v>
      </c>
      <c r="K374" s="34">
        <f t="shared" si="114"/>
        <v>125</v>
      </c>
      <c r="L374" s="34">
        <f t="shared" si="114"/>
        <v>100</v>
      </c>
      <c r="M374" s="35"/>
    </row>
    <row r="375" spans="1:13" ht="13.5" customHeight="1" x14ac:dyDescent="0.2">
      <c r="B375" s="22">
        <v>35</v>
      </c>
      <c r="C375" s="42" t="s">
        <v>80</v>
      </c>
      <c r="D375" s="88">
        <f>SUM(D376:D376)</f>
        <v>1584</v>
      </c>
      <c r="E375" s="314">
        <f>SUM(E376:E376)</f>
        <v>4000</v>
      </c>
      <c r="F375" s="476">
        <f>SUM(F376:F376)</f>
        <v>4000</v>
      </c>
      <c r="G375" s="88">
        <f>SUM(G376:G376)</f>
        <v>5000</v>
      </c>
      <c r="H375" s="88">
        <f>SUM(H376:H376)</f>
        <v>5000</v>
      </c>
      <c r="I375" s="34">
        <f t="shared" si="114"/>
        <v>252.52525252525251</v>
      </c>
      <c r="J375" s="34">
        <f t="shared" si="114"/>
        <v>100</v>
      </c>
      <c r="K375" s="34">
        <f t="shared" si="114"/>
        <v>125</v>
      </c>
      <c r="L375" s="34">
        <f t="shared" si="114"/>
        <v>100</v>
      </c>
      <c r="M375" s="35"/>
    </row>
    <row r="376" spans="1:13" ht="13.5" customHeight="1" x14ac:dyDescent="0.2">
      <c r="B376" s="23">
        <v>352</v>
      </c>
      <c r="C376" s="46" t="s">
        <v>122</v>
      </c>
      <c r="D376" s="27">
        <v>1584</v>
      </c>
      <c r="E376" s="336">
        <v>4000</v>
      </c>
      <c r="F376" s="465">
        <v>4000</v>
      </c>
      <c r="G376" s="550">
        <v>5000</v>
      </c>
      <c r="H376" s="550">
        <v>5000</v>
      </c>
      <c r="I376" s="34">
        <f t="shared" si="114"/>
        <v>252.52525252525251</v>
      </c>
      <c r="J376" s="34">
        <f t="shared" si="114"/>
        <v>100</v>
      </c>
      <c r="K376" s="34">
        <f t="shared" si="114"/>
        <v>125</v>
      </c>
      <c r="L376" s="34">
        <f t="shared" si="114"/>
        <v>100</v>
      </c>
      <c r="M376" s="35"/>
    </row>
    <row r="377" spans="1:13" ht="13.5" customHeight="1" x14ac:dyDescent="0.2">
      <c r="B377" s="22">
        <v>38</v>
      </c>
      <c r="C377" s="42" t="s">
        <v>83</v>
      </c>
      <c r="D377" s="88">
        <f>SUM(D378:D378)</f>
        <v>220</v>
      </c>
      <c r="E377" s="314">
        <f>SUM(E378:E378)</f>
        <v>0</v>
      </c>
      <c r="F377" s="476">
        <f>SUM(F378:F378)</f>
        <v>0</v>
      </c>
      <c r="G377" s="88">
        <f>SUM(G378:G378)</f>
        <v>0</v>
      </c>
      <c r="H377" s="88">
        <f>SUM(H378:H378)</f>
        <v>0</v>
      </c>
      <c r="I377" s="34">
        <v>0</v>
      </c>
      <c r="J377" s="34">
        <v>0</v>
      </c>
      <c r="K377" s="34">
        <v>0</v>
      </c>
      <c r="L377" s="34">
        <v>0</v>
      </c>
      <c r="M377" s="35"/>
    </row>
    <row r="378" spans="1:13" ht="13.5" customHeight="1" x14ac:dyDescent="0.2">
      <c r="B378" s="26">
        <v>383</v>
      </c>
      <c r="C378" s="151" t="s">
        <v>123</v>
      </c>
      <c r="D378" s="40">
        <v>220</v>
      </c>
      <c r="E378" s="375">
        <v>0</v>
      </c>
      <c r="F378" s="519">
        <v>0</v>
      </c>
      <c r="G378" s="578">
        <v>0</v>
      </c>
      <c r="H378" s="578">
        <v>0</v>
      </c>
      <c r="I378" s="34">
        <v>0</v>
      </c>
      <c r="J378" s="34">
        <v>0</v>
      </c>
      <c r="K378" s="34">
        <v>0</v>
      </c>
      <c r="L378" s="34">
        <v>0</v>
      </c>
      <c r="M378" s="35"/>
    </row>
    <row r="379" spans="1:13" ht="13.5" customHeight="1" x14ac:dyDescent="0.2">
      <c r="A379" s="722" t="s">
        <v>124</v>
      </c>
      <c r="B379" s="723"/>
      <c r="C379" s="724"/>
      <c r="D379" s="165">
        <f>D380</f>
        <v>2480</v>
      </c>
      <c r="E379" s="376">
        <f>E380</f>
        <v>20000</v>
      </c>
      <c r="F379" s="505">
        <f>F380</f>
        <v>30000</v>
      </c>
      <c r="G379" s="579">
        <f>G380</f>
        <v>5000</v>
      </c>
      <c r="H379" s="579">
        <f>H380</f>
        <v>5000</v>
      </c>
      <c r="I379" s="16">
        <v>0</v>
      </c>
      <c r="J379" s="16">
        <f>F379/E379*100</f>
        <v>150</v>
      </c>
      <c r="K379" s="16">
        <f>G379/F379*100</f>
        <v>16.666666666666664</v>
      </c>
      <c r="L379" s="16">
        <f>H379/G379*100</f>
        <v>100</v>
      </c>
      <c r="M379" s="35"/>
    </row>
    <row r="380" spans="1:13" ht="13.5" customHeight="1" x14ac:dyDescent="0.2">
      <c r="A380" s="725" t="s">
        <v>99</v>
      </c>
      <c r="B380" s="726"/>
      <c r="C380" s="727"/>
      <c r="D380" s="146">
        <f>D386</f>
        <v>2480</v>
      </c>
      <c r="E380" s="354">
        <f>E386</f>
        <v>20000</v>
      </c>
      <c r="F380" s="474">
        <f>F386</f>
        <v>30000</v>
      </c>
      <c r="G380" s="565">
        <f>G386</f>
        <v>5000</v>
      </c>
      <c r="H380" s="565">
        <f>H386</f>
        <v>5000</v>
      </c>
      <c r="I380" s="18">
        <v>0</v>
      </c>
      <c r="J380" s="18">
        <v>0</v>
      </c>
      <c r="K380" s="18">
        <f>G380/F380*100</f>
        <v>16.666666666666664</v>
      </c>
      <c r="L380" s="18">
        <f>H380/G380*100</f>
        <v>100</v>
      </c>
      <c r="M380" s="35"/>
    </row>
    <row r="381" spans="1:13" ht="12.75" customHeight="1" x14ac:dyDescent="0.2">
      <c r="A381" s="728" t="s">
        <v>345</v>
      </c>
      <c r="B381" s="762"/>
      <c r="C381" s="763"/>
      <c r="D381" s="153">
        <v>2480</v>
      </c>
      <c r="E381" s="345">
        <v>0</v>
      </c>
      <c r="F381" s="475">
        <v>30000</v>
      </c>
      <c r="G381" s="560">
        <v>0</v>
      </c>
      <c r="H381" s="560">
        <v>0</v>
      </c>
      <c r="I381" s="20">
        <v>0</v>
      </c>
      <c r="J381" s="20">
        <v>0</v>
      </c>
      <c r="K381" s="20">
        <v>0</v>
      </c>
      <c r="L381" s="20">
        <v>0</v>
      </c>
      <c r="M381" s="35"/>
    </row>
    <row r="382" spans="1:13" ht="12.75" customHeight="1" x14ac:dyDescent="0.2">
      <c r="A382" s="734" t="s">
        <v>326</v>
      </c>
      <c r="B382" s="735"/>
      <c r="C382" s="736"/>
      <c r="D382" s="153">
        <v>0</v>
      </c>
      <c r="E382" s="345">
        <v>0</v>
      </c>
      <c r="F382" s="475">
        <v>0</v>
      </c>
      <c r="G382" s="560">
        <v>0</v>
      </c>
      <c r="H382" s="560">
        <v>0</v>
      </c>
      <c r="I382" s="20">
        <v>0</v>
      </c>
      <c r="J382" s="20">
        <v>0</v>
      </c>
      <c r="K382" s="20">
        <v>0</v>
      </c>
      <c r="L382" s="20">
        <v>0</v>
      </c>
      <c r="M382" s="35"/>
    </row>
    <row r="383" spans="1:13" ht="13.5" customHeight="1" x14ac:dyDescent="0.2">
      <c r="A383" s="728" t="s">
        <v>346</v>
      </c>
      <c r="B383" s="762"/>
      <c r="C383" s="763"/>
      <c r="D383" s="153">
        <v>0</v>
      </c>
      <c r="E383" s="345">
        <v>20000</v>
      </c>
      <c r="F383" s="475">
        <v>0</v>
      </c>
      <c r="G383" s="560">
        <v>0</v>
      </c>
      <c r="H383" s="560">
        <v>0</v>
      </c>
      <c r="I383" s="20">
        <v>0</v>
      </c>
      <c r="J383" s="20">
        <v>0</v>
      </c>
      <c r="K383" s="20" t="e">
        <f t="shared" ref="K383" si="115">G383/F383*100</f>
        <v>#DIV/0!</v>
      </c>
      <c r="L383" s="20">
        <v>0</v>
      </c>
      <c r="M383" s="35"/>
    </row>
    <row r="384" spans="1:13" ht="12.75" customHeight="1" x14ac:dyDescent="0.2">
      <c r="A384" s="728" t="s">
        <v>355</v>
      </c>
      <c r="B384" s="762"/>
      <c r="C384" s="763"/>
      <c r="D384" s="153">
        <v>0</v>
      </c>
      <c r="E384" s="345">
        <v>0</v>
      </c>
      <c r="F384" s="475">
        <v>0</v>
      </c>
      <c r="G384" s="560">
        <v>5000</v>
      </c>
      <c r="H384" s="560">
        <v>5000</v>
      </c>
      <c r="I384" s="20">
        <v>0</v>
      </c>
      <c r="J384" s="20">
        <v>0</v>
      </c>
      <c r="K384" s="20">
        <v>0</v>
      </c>
      <c r="L384" s="20">
        <f t="shared" ref="L384" si="116">H384/G384*100</f>
        <v>100</v>
      </c>
      <c r="M384" s="35"/>
    </row>
    <row r="385" spans="1:14" ht="12.75" customHeight="1" x14ac:dyDescent="0.2">
      <c r="A385" s="731" t="s">
        <v>330</v>
      </c>
      <c r="B385" s="732"/>
      <c r="C385" s="732"/>
      <c r="D385" s="153">
        <v>0</v>
      </c>
      <c r="E385" s="345">
        <v>0</v>
      </c>
      <c r="F385" s="475">
        <v>0</v>
      </c>
      <c r="G385" s="560">
        <v>0</v>
      </c>
      <c r="H385" s="560">
        <v>0</v>
      </c>
      <c r="I385" s="20">
        <v>0</v>
      </c>
      <c r="J385" s="20">
        <v>0</v>
      </c>
      <c r="K385" s="20">
        <v>0</v>
      </c>
      <c r="L385" s="20">
        <v>0</v>
      </c>
      <c r="M385" s="35"/>
    </row>
    <row r="386" spans="1:14" ht="13.5" customHeight="1" x14ac:dyDescent="0.2">
      <c r="B386" s="140">
        <v>3</v>
      </c>
      <c r="C386" s="141" t="s">
        <v>79</v>
      </c>
      <c r="D386" s="93">
        <f>D387</f>
        <v>2480</v>
      </c>
      <c r="E386" s="377">
        <f>E387</f>
        <v>20000</v>
      </c>
      <c r="F386" s="477">
        <f>F387</f>
        <v>30000</v>
      </c>
      <c r="G386" s="551">
        <f>G387</f>
        <v>5000</v>
      </c>
      <c r="H386" s="551">
        <f>H387</f>
        <v>5000</v>
      </c>
      <c r="I386" s="34">
        <v>0</v>
      </c>
      <c r="J386" s="34">
        <f t="shared" ref="J386:L388" si="117">F386/E386*100</f>
        <v>150</v>
      </c>
      <c r="K386" s="34">
        <f t="shared" si="117"/>
        <v>16.666666666666664</v>
      </c>
      <c r="L386" s="34">
        <f t="shared" si="117"/>
        <v>100</v>
      </c>
      <c r="M386" s="35"/>
    </row>
    <row r="387" spans="1:14" ht="13.5" customHeight="1" x14ac:dyDescent="0.2">
      <c r="B387" s="22">
        <v>32</v>
      </c>
      <c r="C387" s="42" t="s">
        <v>80</v>
      </c>
      <c r="D387" s="88">
        <f>SUM(D388:D388)</f>
        <v>2480</v>
      </c>
      <c r="E387" s="314">
        <f>SUM(E388:E388)</f>
        <v>20000</v>
      </c>
      <c r="F387" s="476">
        <f>SUM(F388:F388)</f>
        <v>30000</v>
      </c>
      <c r="G387" s="88">
        <f>SUM(G388:G388)</f>
        <v>5000</v>
      </c>
      <c r="H387" s="88">
        <f>SUM(H388:H388)</f>
        <v>5000</v>
      </c>
      <c r="I387" s="34">
        <v>0</v>
      </c>
      <c r="J387" s="34">
        <f t="shared" si="117"/>
        <v>150</v>
      </c>
      <c r="K387" s="34">
        <f t="shared" si="117"/>
        <v>16.666666666666664</v>
      </c>
      <c r="L387" s="34">
        <f t="shared" si="117"/>
        <v>100</v>
      </c>
      <c r="M387" s="35"/>
    </row>
    <row r="388" spans="1:14" ht="13.5" customHeight="1" x14ac:dyDescent="0.2">
      <c r="B388" s="26">
        <v>323</v>
      </c>
      <c r="C388" s="151" t="s">
        <v>125</v>
      </c>
      <c r="D388" s="27">
        <v>2480</v>
      </c>
      <c r="E388" s="336">
        <v>20000</v>
      </c>
      <c r="F388" s="465">
        <v>30000</v>
      </c>
      <c r="G388" s="550">
        <v>5000</v>
      </c>
      <c r="H388" s="550">
        <v>5000</v>
      </c>
      <c r="I388" s="34">
        <v>0</v>
      </c>
      <c r="J388" s="34">
        <f t="shared" si="117"/>
        <v>150</v>
      </c>
      <c r="K388" s="34">
        <f t="shared" si="117"/>
        <v>16.666666666666664</v>
      </c>
      <c r="L388" s="34">
        <f t="shared" si="117"/>
        <v>100</v>
      </c>
      <c r="M388" s="35"/>
    </row>
    <row r="389" spans="1:14" ht="27" customHeight="1" x14ac:dyDescent="0.2">
      <c r="A389" s="797" t="s">
        <v>262</v>
      </c>
      <c r="B389" s="860"/>
      <c r="C389" s="861"/>
      <c r="D389" s="166">
        <f>D390</f>
        <v>0</v>
      </c>
      <c r="E389" s="378">
        <f>E390</f>
        <v>20000</v>
      </c>
      <c r="F389" s="505">
        <f>F390</f>
        <v>20000</v>
      </c>
      <c r="G389" s="580">
        <f>G390</f>
        <v>0</v>
      </c>
      <c r="H389" s="580">
        <f>H390</f>
        <v>0</v>
      </c>
      <c r="I389" s="115">
        <v>0</v>
      </c>
      <c r="J389" s="115">
        <f>F389/E389*100</f>
        <v>100</v>
      </c>
      <c r="K389" s="115">
        <f>G389/F389*100</f>
        <v>0</v>
      </c>
      <c r="L389" s="115">
        <v>0</v>
      </c>
      <c r="M389" s="35"/>
    </row>
    <row r="390" spans="1:14" ht="13.5" customHeight="1" x14ac:dyDescent="0.2">
      <c r="A390" s="725" t="s">
        <v>99</v>
      </c>
      <c r="B390" s="726"/>
      <c r="C390" s="727"/>
      <c r="D390" s="146">
        <f>D391</f>
        <v>0</v>
      </c>
      <c r="E390" s="354">
        <f>E394</f>
        <v>20000</v>
      </c>
      <c r="F390" s="474">
        <f>F394</f>
        <v>20000</v>
      </c>
      <c r="G390" s="565">
        <f>G391</f>
        <v>0</v>
      </c>
      <c r="H390" s="565">
        <f>H391</f>
        <v>0</v>
      </c>
      <c r="I390" s="18">
        <v>0</v>
      </c>
      <c r="J390" s="18">
        <v>0</v>
      </c>
      <c r="K390" s="18">
        <f>G390/F390*100</f>
        <v>0</v>
      </c>
      <c r="L390" s="18">
        <v>0</v>
      </c>
      <c r="M390" s="35"/>
    </row>
    <row r="391" spans="1:14" ht="13.5" customHeight="1" x14ac:dyDescent="0.2">
      <c r="A391" s="728" t="s">
        <v>345</v>
      </c>
      <c r="B391" s="762"/>
      <c r="C391" s="763"/>
      <c r="D391" s="167">
        <f>D394</f>
        <v>0</v>
      </c>
      <c r="E391" s="344">
        <v>0</v>
      </c>
      <c r="F391" s="475">
        <v>20000</v>
      </c>
      <c r="G391" s="560">
        <f>G394</f>
        <v>0</v>
      </c>
      <c r="H391" s="560">
        <f>H394</f>
        <v>0</v>
      </c>
      <c r="I391" s="20">
        <v>0</v>
      </c>
      <c r="J391" s="20">
        <v>0</v>
      </c>
      <c r="K391" s="20">
        <v>0</v>
      </c>
      <c r="L391" s="20">
        <v>0</v>
      </c>
      <c r="M391" s="35"/>
    </row>
    <row r="392" spans="1:14" ht="13.5" customHeight="1" x14ac:dyDescent="0.2">
      <c r="A392" s="734" t="s">
        <v>326</v>
      </c>
      <c r="B392" s="735"/>
      <c r="C392" s="736"/>
      <c r="D392" s="199">
        <v>0</v>
      </c>
      <c r="E392" s="344">
        <v>0</v>
      </c>
      <c r="F392" s="475">
        <v>0</v>
      </c>
      <c r="G392" s="560">
        <v>0</v>
      </c>
      <c r="H392" s="560">
        <v>0</v>
      </c>
      <c r="I392" s="20">
        <v>0</v>
      </c>
      <c r="J392" s="20">
        <v>0</v>
      </c>
      <c r="K392" s="20">
        <v>0</v>
      </c>
      <c r="L392" s="20">
        <v>0</v>
      </c>
      <c r="M392" s="35"/>
    </row>
    <row r="393" spans="1:14" ht="13.5" customHeight="1" x14ac:dyDescent="0.2">
      <c r="A393" s="728" t="s">
        <v>346</v>
      </c>
      <c r="B393" s="762"/>
      <c r="C393" s="763"/>
      <c r="D393" s="163">
        <v>0</v>
      </c>
      <c r="E393" s="344">
        <v>20000</v>
      </c>
      <c r="F393" s="475">
        <v>0</v>
      </c>
      <c r="G393" s="560">
        <v>0</v>
      </c>
      <c r="H393" s="560">
        <v>0</v>
      </c>
      <c r="I393" s="20">
        <v>0</v>
      </c>
      <c r="J393" s="20">
        <f t="shared" ref="J393" si="118">F393/E393*100</f>
        <v>0</v>
      </c>
      <c r="K393" s="20" t="e">
        <f t="shared" ref="K393" si="119">G393/F393*100</f>
        <v>#DIV/0!</v>
      </c>
      <c r="L393" s="20">
        <v>0</v>
      </c>
      <c r="M393" s="35"/>
    </row>
    <row r="394" spans="1:14" ht="13.5" customHeight="1" x14ac:dyDescent="0.2">
      <c r="B394" s="140">
        <v>3</v>
      </c>
      <c r="C394" s="141" t="s">
        <v>79</v>
      </c>
      <c r="D394" s="93">
        <f>D395</f>
        <v>0</v>
      </c>
      <c r="E394" s="377">
        <f>E395</f>
        <v>20000</v>
      </c>
      <c r="F394" s="477">
        <f>F395</f>
        <v>20000</v>
      </c>
      <c r="G394" s="551">
        <f>G395</f>
        <v>0</v>
      </c>
      <c r="H394" s="551">
        <f>H395</f>
        <v>0</v>
      </c>
      <c r="I394" s="34">
        <v>0</v>
      </c>
      <c r="J394" s="34">
        <v>0</v>
      </c>
      <c r="K394" s="34">
        <f t="shared" ref="K394:K409" si="120">G394/F394*100</f>
        <v>0</v>
      </c>
      <c r="L394" s="34">
        <v>0</v>
      </c>
      <c r="M394" s="35"/>
    </row>
    <row r="395" spans="1:14" ht="13.5" customHeight="1" x14ac:dyDescent="0.2">
      <c r="B395" s="22">
        <v>32</v>
      </c>
      <c r="C395" s="42" t="s">
        <v>80</v>
      </c>
      <c r="D395" s="88">
        <f>SUM(D396:D396)</f>
        <v>0</v>
      </c>
      <c r="E395" s="314">
        <f>SUM(E396:E396)</f>
        <v>20000</v>
      </c>
      <c r="F395" s="476">
        <f>SUM(F396:F396)</f>
        <v>20000</v>
      </c>
      <c r="G395" s="88">
        <f>SUM(G396:G396)</f>
        <v>0</v>
      </c>
      <c r="H395" s="88">
        <f>SUM(H396:H396)</f>
        <v>0</v>
      </c>
      <c r="I395" s="34">
        <v>0</v>
      </c>
      <c r="J395" s="34">
        <v>0</v>
      </c>
      <c r="K395" s="34">
        <f t="shared" si="120"/>
        <v>0</v>
      </c>
      <c r="L395" s="34">
        <v>0</v>
      </c>
      <c r="M395" s="35"/>
    </row>
    <row r="396" spans="1:14" ht="13.5" customHeight="1" x14ac:dyDescent="0.2">
      <c r="B396" s="26">
        <v>323</v>
      </c>
      <c r="C396" s="151" t="s">
        <v>120</v>
      </c>
      <c r="D396" s="44">
        <v>0</v>
      </c>
      <c r="E396" s="328">
        <v>20000</v>
      </c>
      <c r="F396" s="465">
        <v>20000</v>
      </c>
      <c r="G396" s="546">
        <v>0</v>
      </c>
      <c r="H396" s="546">
        <v>0</v>
      </c>
      <c r="I396" s="34">
        <v>0</v>
      </c>
      <c r="J396" s="34">
        <v>0</v>
      </c>
      <c r="K396" s="34">
        <f t="shared" si="120"/>
        <v>0</v>
      </c>
      <c r="L396" s="34">
        <v>0</v>
      </c>
      <c r="M396" s="35"/>
    </row>
    <row r="397" spans="1:14" s="85" customFormat="1" ht="16.5" customHeight="1" x14ac:dyDescent="0.2">
      <c r="A397" s="787" t="s">
        <v>316</v>
      </c>
      <c r="B397" s="788"/>
      <c r="C397" s="789"/>
      <c r="D397" s="169">
        <f>SUM(D398,D428,D450)</f>
        <v>71202.820000000007</v>
      </c>
      <c r="E397" s="382">
        <f>SUM(E398,E428,E450)</f>
        <v>89000</v>
      </c>
      <c r="F397" s="520">
        <f>SUM(F398,F428,F450)</f>
        <v>97500</v>
      </c>
      <c r="G397" s="520">
        <f>SUM(G398,G428,G450)</f>
        <v>84500</v>
      </c>
      <c r="H397" s="520">
        <f>SUM(H398,H428,H450)</f>
        <v>84500</v>
      </c>
      <c r="I397" s="34">
        <f t="shared" ref="I397:I406" si="121">E397/D397*100</f>
        <v>124.99504935338234</v>
      </c>
      <c r="J397" s="34">
        <f t="shared" ref="J397:J406" si="122">F397/E397*100</f>
        <v>109.55056179775281</v>
      </c>
      <c r="K397" s="34">
        <f t="shared" si="120"/>
        <v>86.666666666666671</v>
      </c>
      <c r="L397" s="34">
        <f>H397/G397*100</f>
        <v>100</v>
      </c>
      <c r="N397" s="86"/>
    </row>
    <row r="398" spans="1:14" ht="21" customHeight="1" x14ac:dyDescent="0.2">
      <c r="A398" s="719" t="s">
        <v>281</v>
      </c>
      <c r="B398" s="751"/>
      <c r="C398" s="752"/>
      <c r="D398" s="144">
        <f>SUM(D399,D405,D416)</f>
        <v>54868.46</v>
      </c>
      <c r="E398" s="309">
        <f>SUM(E399,E405,E416)</f>
        <v>67500</v>
      </c>
      <c r="F398" s="472">
        <f>SUM(F399,F405,F416)</f>
        <v>76000</v>
      </c>
      <c r="G398" s="573">
        <f>SUM(G399,G405,G416)</f>
        <v>61000</v>
      </c>
      <c r="H398" s="573">
        <f>SUM(H399,H405,H416)</f>
        <v>61000</v>
      </c>
      <c r="I398" s="90">
        <f t="shared" si="121"/>
        <v>123.0214954092023</v>
      </c>
      <c r="J398" s="90">
        <f t="shared" si="122"/>
        <v>112.5925925925926</v>
      </c>
      <c r="K398" s="90">
        <f t="shared" si="120"/>
        <v>80.26315789473685</v>
      </c>
      <c r="L398" s="90">
        <f>H398/G398*100</f>
        <v>100</v>
      </c>
    </row>
    <row r="399" spans="1:14" ht="27" customHeight="1" x14ac:dyDescent="0.2">
      <c r="A399" s="714" t="s">
        <v>251</v>
      </c>
      <c r="B399" s="715"/>
      <c r="C399" s="716"/>
      <c r="D399" s="150">
        <f t="shared" ref="D399:H402" si="123">D400</f>
        <v>0</v>
      </c>
      <c r="E399" s="379">
        <f t="shared" si="123"/>
        <v>2500</v>
      </c>
      <c r="F399" s="505">
        <f t="shared" si="123"/>
        <v>2500</v>
      </c>
      <c r="G399" s="581">
        <f t="shared" si="123"/>
        <v>2500</v>
      </c>
      <c r="H399" s="581">
        <f t="shared" si="123"/>
        <v>2500</v>
      </c>
      <c r="I399" s="115">
        <v>0</v>
      </c>
      <c r="J399" s="115">
        <f t="shared" si="122"/>
        <v>100</v>
      </c>
      <c r="K399" s="115">
        <f t="shared" si="120"/>
        <v>100</v>
      </c>
      <c r="L399" s="115">
        <f>H399/G399*100</f>
        <v>100</v>
      </c>
    </row>
    <row r="400" spans="1:14" ht="13.5" customHeight="1" x14ac:dyDescent="0.2">
      <c r="A400" s="725" t="s">
        <v>126</v>
      </c>
      <c r="B400" s="726"/>
      <c r="C400" s="727"/>
      <c r="D400" s="142">
        <f t="shared" si="123"/>
        <v>0</v>
      </c>
      <c r="E400" s="311">
        <f t="shared" si="123"/>
        <v>2500</v>
      </c>
      <c r="F400" s="474">
        <f>F402</f>
        <v>2500</v>
      </c>
      <c r="G400" s="487">
        <f t="shared" si="123"/>
        <v>2500</v>
      </c>
      <c r="H400" s="487">
        <f t="shared" si="123"/>
        <v>2500</v>
      </c>
      <c r="I400" s="18">
        <v>0</v>
      </c>
      <c r="J400" s="18">
        <f t="shared" si="122"/>
        <v>100</v>
      </c>
      <c r="K400" s="18">
        <f t="shared" si="120"/>
        <v>100</v>
      </c>
      <c r="L400" s="18">
        <f>H400/G400*100</f>
        <v>100</v>
      </c>
    </row>
    <row r="401" spans="1:12" ht="13.5" customHeight="1" x14ac:dyDescent="0.2">
      <c r="A401" s="711" t="s">
        <v>329</v>
      </c>
      <c r="B401" s="712"/>
      <c r="C401" s="713"/>
      <c r="D401" s="139">
        <f t="shared" si="123"/>
        <v>0</v>
      </c>
      <c r="E401" s="312">
        <f t="shared" si="123"/>
        <v>2500</v>
      </c>
      <c r="F401" s="475">
        <f t="shared" si="123"/>
        <v>2500</v>
      </c>
      <c r="G401" s="545">
        <f t="shared" si="123"/>
        <v>2500</v>
      </c>
      <c r="H401" s="545">
        <f t="shared" si="123"/>
        <v>2500</v>
      </c>
      <c r="I401" s="20">
        <v>0</v>
      </c>
      <c r="J401" s="20">
        <f t="shared" si="122"/>
        <v>100</v>
      </c>
      <c r="K401" s="20">
        <f t="shared" si="120"/>
        <v>100</v>
      </c>
      <c r="L401" s="20">
        <f>H401/G401*100</f>
        <v>100</v>
      </c>
    </row>
    <row r="402" spans="1:12" ht="13.5" customHeight="1" x14ac:dyDescent="0.2">
      <c r="B402" s="140">
        <v>3</v>
      </c>
      <c r="C402" s="141" t="s">
        <v>79</v>
      </c>
      <c r="D402" s="21">
        <f t="shared" si="123"/>
        <v>0</v>
      </c>
      <c r="E402" s="325">
        <f t="shared" si="123"/>
        <v>2500</v>
      </c>
      <c r="F402" s="477">
        <f t="shared" si="123"/>
        <v>2500</v>
      </c>
      <c r="G402" s="548">
        <f t="shared" si="123"/>
        <v>2500</v>
      </c>
      <c r="H402" s="548">
        <f t="shared" si="123"/>
        <v>2500</v>
      </c>
      <c r="I402" s="34">
        <v>0</v>
      </c>
      <c r="J402" s="34">
        <f t="shared" si="122"/>
        <v>100</v>
      </c>
      <c r="K402" s="34">
        <f t="shared" si="120"/>
        <v>100</v>
      </c>
      <c r="L402" s="34">
        <f t="shared" ref="L402:L464" si="124">H402/G402*100</f>
        <v>100</v>
      </c>
    </row>
    <row r="403" spans="1:12" ht="13.5" customHeight="1" x14ac:dyDescent="0.2">
      <c r="B403" s="22">
        <v>36</v>
      </c>
      <c r="C403" s="42" t="s">
        <v>115</v>
      </c>
      <c r="D403" s="88">
        <f>SUM(D404:D404)</f>
        <v>0</v>
      </c>
      <c r="E403" s="314">
        <f>SUM(E404:E404)</f>
        <v>2500</v>
      </c>
      <c r="F403" s="476">
        <f>SUM(F404:F404)</f>
        <v>2500</v>
      </c>
      <c r="G403" s="88">
        <f>SUM(G404:G404)</f>
        <v>2500</v>
      </c>
      <c r="H403" s="88">
        <f>SUM(H404:H404)</f>
        <v>2500</v>
      </c>
      <c r="I403" s="34">
        <v>0</v>
      </c>
      <c r="J403" s="34">
        <f t="shared" si="122"/>
        <v>100</v>
      </c>
      <c r="K403" s="34">
        <f t="shared" si="120"/>
        <v>100</v>
      </c>
      <c r="L403" s="34">
        <f t="shared" si="124"/>
        <v>100</v>
      </c>
    </row>
    <row r="404" spans="1:12" ht="13.5" customHeight="1" x14ac:dyDescent="0.2">
      <c r="B404" s="26">
        <v>363</v>
      </c>
      <c r="C404" s="151" t="s">
        <v>116</v>
      </c>
      <c r="D404" s="27">
        <v>0</v>
      </c>
      <c r="E404" s="336">
        <v>2500</v>
      </c>
      <c r="F404" s="465">
        <v>2500</v>
      </c>
      <c r="G404" s="550">
        <v>2500</v>
      </c>
      <c r="H404" s="550">
        <v>2500</v>
      </c>
      <c r="I404" s="34">
        <v>0</v>
      </c>
      <c r="J404" s="34">
        <f t="shared" si="122"/>
        <v>100</v>
      </c>
      <c r="K404" s="34">
        <f t="shared" si="120"/>
        <v>100</v>
      </c>
      <c r="L404" s="34">
        <f t="shared" si="124"/>
        <v>100</v>
      </c>
    </row>
    <row r="405" spans="1:12" ht="14.25" customHeight="1" x14ac:dyDescent="0.2">
      <c r="A405" s="753" t="s">
        <v>189</v>
      </c>
      <c r="B405" s="754"/>
      <c r="C405" s="755"/>
      <c r="D405" s="165">
        <f>D406</f>
        <v>47546.1</v>
      </c>
      <c r="E405" s="376">
        <f>E406</f>
        <v>55000</v>
      </c>
      <c r="F405" s="505">
        <f>F406</f>
        <v>58500</v>
      </c>
      <c r="G405" s="579">
        <f>G406</f>
        <v>58500</v>
      </c>
      <c r="H405" s="579">
        <f>H406</f>
        <v>58500</v>
      </c>
      <c r="I405" s="16">
        <f t="shared" si="121"/>
        <v>115.67720591173621</v>
      </c>
      <c r="J405" s="16">
        <f t="shared" si="122"/>
        <v>106.36363636363637</v>
      </c>
      <c r="K405" s="16">
        <f t="shared" si="120"/>
        <v>100</v>
      </c>
      <c r="L405" s="16">
        <f t="shared" si="124"/>
        <v>100</v>
      </c>
    </row>
    <row r="406" spans="1:12" ht="13.5" customHeight="1" x14ac:dyDescent="0.2">
      <c r="A406" s="725" t="s">
        <v>126</v>
      </c>
      <c r="B406" s="726"/>
      <c r="C406" s="727"/>
      <c r="D406" s="146">
        <f>D410</f>
        <v>47546.1</v>
      </c>
      <c r="E406" s="354">
        <f>E410</f>
        <v>55000</v>
      </c>
      <c r="F406" s="474">
        <f>F410</f>
        <v>58500</v>
      </c>
      <c r="G406" s="565">
        <f>G410</f>
        <v>58500</v>
      </c>
      <c r="H406" s="565">
        <f>H410</f>
        <v>58500</v>
      </c>
      <c r="I406" s="18">
        <f t="shared" si="121"/>
        <v>115.67720591173621</v>
      </c>
      <c r="J406" s="18">
        <f t="shared" si="122"/>
        <v>106.36363636363637</v>
      </c>
      <c r="K406" s="18">
        <f t="shared" si="120"/>
        <v>100</v>
      </c>
      <c r="L406" s="18">
        <f t="shared" si="124"/>
        <v>100</v>
      </c>
    </row>
    <row r="407" spans="1:12" ht="13.5" customHeight="1" x14ac:dyDescent="0.2">
      <c r="A407" s="728" t="s">
        <v>334</v>
      </c>
      <c r="B407" s="729"/>
      <c r="C407" s="730"/>
      <c r="D407" s="92">
        <v>0</v>
      </c>
      <c r="E407" s="344">
        <v>0</v>
      </c>
      <c r="F407" s="475">
        <v>0</v>
      </c>
      <c r="G407" s="560">
        <v>0</v>
      </c>
      <c r="H407" s="560">
        <v>0</v>
      </c>
      <c r="I407" s="20">
        <v>0</v>
      </c>
      <c r="J407" s="20">
        <v>0</v>
      </c>
      <c r="K407" s="20">
        <v>0</v>
      </c>
      <c r="L407" s="20">
        <v>0</v>
      </c>
    </row>
    <row r="408" spans="1:12" ht="13.5" customHeight="1" x14ac:dyDescent="0.2">
      <c r="A408" s="785" t="s">
        <v>347</v>
      </c>
      <c r="B408" s="785"/>
      <c r="C408" s="786"/>
      <c r="D408" s="92">
        <v>0</v>
      </c>
      <c r="E408" s="344">
        <v>0</v>
      </c>
      <c r="F408" s="475">
        <v>0</v>
      </c>
      <c r="G408" s="560">
        <v>0</v>
      </c>
      <c r="H408" s="560">
        <v>0</v>
      </c>
      <c r="I408" s="20">
        <v>0</v>
      </c>
      <c r="J408" s="20">
        <v>0</v>
      </c>
      <c r="K408" s="20">
        <v>0</v>
      </c>
      <c r="L408" s="20">
        <v>0</v>
      </c>
    </row>
    <row r="409" spans="1:12" ht="13.5" customHeight="1" x14ac:dyDescent="0.2">
      <c r="A409" s="711" t="s">
        <v>329</v>
      </c>
      <c r="B409" s="712"/>
      <c r="C409" s="713"/>
      <c r="D409" s="167">
        <v>47546.1</v>
      </c>
      <c r="E409" s="344">
        <v>55000</v>
      </c>
      <c r="F409" s="475">
        <v>58500</v>
      </c>
      <c r="G409" s="560">
        <v>58500</v>
      </c>
      <c r="H409" s="560">
        <v>58500</v>
      </c>
      <c r="I409" s="20">
        <v>0</v>
      </c>
      <c r="J409" s="20">
        <v>0</v>
      </c>
      <c r="K409" s="20">
        <f t="shared" si="120"/>
        <v>100</v>
      </c>
      <c r="L409" s="20">
        <f t="shared" si="124"/>
        <v>100</v>
      </c>
    </row>
    <row r="410" spans="1:12" ht="13.5" customHeight="1" x14ac:dyDescent="0.2">
      <c r="B410" s="140">
        <v>3</v>
      </c>
      <c r="C410" s="141" t="s">
        <v>79</v>
      </c>
      <c r="D410" s="93">
        <f>SUM(D411,D414)</f>
        <v>47546.1</v>
      </c>
      <c r="E410" s="377">
        <f>SUM(E411,E414)</f>
        <v>55000</v>
      </c>
      <c r="F410" s="521">
        <f>SUM(F411,F414)</f>
        <v>58500</v>
      </c>
      <c r="G410" s="551">
        <f>SUM(G411,G414)</f>
        <v>58500</v>
      </c>
      <c r="H410" s="551">
        <f>SUM(H411,H414)</f>
        <v>58500</v>
      </c>
      <c r="I410" s="34">
        <v>0</v>
      </c>
      <c r="J410" s="34">
        <f t="shared" ref="J410:J415" si="125">F410/E410*100</f>
        <v>106.36363636363637</v>
      </c>
      <c r="K410" s="34">
        <f t="shared" ref="K410:K415" si="126">G410/F410*100</f>
        <v>100</v>
      </c>
      <c r="L410" s="34">
        <f t="shared" ref="L410:L415" si="127">H410/G410*100</f>
        <v>100</v>
      </c>
    </row>
    <row r="411" spans="1:12" ht="13.5" customHeight="1" x14ac:dyDescent="0.2">
      <c r="B411" s="22">
        <v>32</v>
      </c>
      <c r="C411" s="42" t="s">
        <v>80</v>
      </c>
      <c r="D411" s="21">
        <f>SUM(D412,D413)</f>
        <v>9467.68</v>
      </c>
      <c r="E411" s="325">
        <f>SUM(E412,E413)</f>
        <v>10000</v>
      </c>
      <c r="F411" s="521">
        <f>SUM(F412,F413)</f>
        <v>13500</v>
      </c>
      <c r="G411" s="551">
        <f>SUM(G412,G413)</f>
        <v>13500</v>
      </c>
      <c r="H411" s="551">
        <f>SUM(H412,H413)</f>
        <v>13500</v>
      </c>
      <c r="I411" s="34">
        <v>0</v>
      </c>
      <c r="J411" s="34">
        <v>0</v>
      </c>
      <c r="K411" s="34">
        <v>0</v>
      </c>
      <c r="L411" s="34">
        <v>100</v>
      </c>
    </row>
    <row r="412" spans="1:12" ht="13.5" customHeight="1" x14ac:dyDescent="0.2">
      <c r="B412" s="23">
        <v>322</v>
      </c>
      <c r="C412" s="46" t="s">
        <v>92</v>
      </c>
      <c r="D412" s="124">
        <v>8584.7000000000007</v>
      </c>
      <c r="E412" s="380">
        <v>9000</v>
      </c>
      <c r="F412" s="522">
        <v>10000</v>
      </c>
      <c r="G412" s="124">
        <v>10000</v>
      </c>
      <c r="H412" s="124">
        <v>10000</v>
      </c>
      <c r="I412" s="34">
        <v>0</v>
      </c>
      <c r="J412" s="34">
        <v>0</v>
      </c>
      <c r="K412" s="34">
        <v>0</v>
      </c>
      <c r="L412" s="34">
        <v>100</v>
      </c>
    </row>
    <row r="413" spans="1:12" ht="13.5" customHeight="1" x14ac:dyDescent="0.2">
      <c r="B413" s="23">
        <v>323</v>
      </c>
      <c r="C413" s="46" t="s">
        <v>120</v>
      </c>
      <c r="D413" s="27">
        <v>882.98</v>
      </c>
      <c r="E413" s="315">
        <v>1000</v>
      </c>
      <c r="F413" s="523">
        <v>3500</v>
      </c>
      <c r="G413" s="628">
        <v>3500</v>
      </c>
      <c r="H413" s="628">
        <v>3500</v>
      </c>
      <c r="I413" s="34">
        <v>0</v>
      </c>
      <c r="J413" s="34">
        <v>0</v>
      </c>
      <c r="K413" s="34">
        <v>0</v>
      </c>
      <c r="L413" s="34">
        <v>100</v>
      </c>
    </row>
    <row r="414" spans="1:12" ht="13.5" customHeight="1" x14ac:dyDescent="0.2">
      <c r="B414" s="22">
        <v>36</v>
      </c>
      <c r="C414" s="42" t="s">
        <v>115</v>
      </c>
      <c r="D414" s="88">
        <f>SUM(D415:D415)</f>
        <v>38078.42</v>
      </c>
      <c r="E414" s="314">
        <f>SUM(E415:E415)</f>
        <v>45000</v>
      </c>
      <c r="F414" s="476">
        <f>SUM(F415:F415)</f>
        <v>45000</v>
      </c>
      <c r="G414" s="88">
        <f>SUM(G415:G415)</f>
        <v>45000</v>
      </c>
      <c r="H414" s="88">
        <f>SUM(H415:H415)</f>
        <v>45000</v>
      </c>
      <c r="I414" s="34">
        <v>0</v>
      </c>
      <c r="J414" s="34">
        <f t="shared" si="125"/>
        <v>100</v>
      </c>
      <c r="K414" s="34">
        <f t="shared" si="126"/>
        <v>100</v>
      </c>
      <c r="L414" s="34">
        <f t="shared" si="127"/>
        <v>100</v>
      </c>
    </row>
    <row r="415" spans="1:12" ht="13.5" customHeight="1" x14ac:dyDescent="0.2">
      <c r="B415" s="26">
        <v>363</v>
      </c>
      <c r="C415" s="151" t="s">
        <v>116</v>
      </c>
      <c r="D415" s="27">
        <v>38078.42</v>
      </c>
      <c r="E415" s="315">
        <v>45000</v>
      </c>
      <c r="F415" s="490">
        <v>45000</v>
      </c>
      <c r="G415" s="628">
        <v>45000</v>
      </c>
      <c r="H415" s="628">
        <v>45000</v>
      </c>
      <c r="I415" s="34">
        <v>0</v>
      </c>
      <c r="J415" s="34">
        <f t="shared" si="125"/>
        <v>100</v>
      </c>
      <c r="K415" s="34">
        <f t="shared" si="126"/>
        <v>100</v>
      </c>
      <c r="L415" s="34">
        <f t="shared" si="127"/>
        <v>100</v>
      </c>
    </row>
    <row r="416" spans="1:12" ht="15.75" customHeight="1" x14ac:dyDescent="0.2">
      <c r="A416" s="714" t="s">
        <v>127</v>
      </c>
      <c r="B416" s="723"/>
      <c r="C416" s="724"/>
      <c r="D416" s="143">
        <f>D417</f>
        <v>7322.36</v>
      </c>
      <c r="E416" s="363">
        <f>E417</f>
        <v>10000</v>
      </c>
      <c r="F416" s="505">
        <f>F417</f>
        <v>15000</v>
      </c>
      <c r="G416" s="574">
        <f>G417</f>
        <v>0</v>
      </c>
      <c r="H416" s="574">
        <f>H417</f>
        <v>0</v>
      </c>
      <c r="I416" s="16">
        <v>0</v>
      </c>
      <c r="J416" s="16">
        <f>F416/E416*100</f>
        <v>150</v>
      </c>
      <c r="K416" s="16">
        <f>G416/F416*100</f>
        <v>0</v>
      </c>
      <c r="L416" s="16">
        <v>0</v>
      </c>
    </row>
    <row r="417" spans="1:14" ht="13.5" customHeight="1" x14ac:dyDescent="0.2">
      <c r="A417" s="740" t="s">
        <v>126</v>
      </c>
      <c r="B417" s="726"/>
      <c r="C417" s="727"/>
      <c r="D417" s="142">
        <f>SUM(D423)</f>
        <v>7322.36</v>
      </c>
      <c r="E417" s="311">
        <f>SUM(E423)</f>
        <v>10000</v>
      </c>
      <c r="F417" s="474">
        <f>SUM(F423)</f>
        <v>15000</v>
      </c>
      <c r="G417" s="487">
        <f>SUM(G423)</f>
        <v>0</v>
      </c>
      <c r="H417" s="487">
        <f>SUM(H423)</f>
        <v>0</v>
      </c>
      <c r="I417" s="18">
        <v>0</v>
      </c>
      <c r="J417" s="18">
        <f>F417/E417*100</f>
        <v>150</v>
      </c>
      <c r="K417" s="18">
        <f>G417/F417*100</f>
        <v>0</v>
      </c>
      <c r="L417" s="18">
        <v>0</v>
      </c>
    </row>
    <row r="418" spans="1:14" ht="13.5" customHeight="1" x14ac:dyDescent="0.2">
      <c r="A418" s="711" t="s">
        <v>335</v>
      </c>
      <c r="B418" s="712"/>
      <c r="C418" s="713"/>
      <c r="D418" s="153">
        <v>25000</v>
      </c>
      <c r="E418" s="312">
        <v>0</v>
      </c>
      <c r="F418" s="475">
        <v>0</v>
      </c>
      <c r="G418" s="545">
        <v>0</v>
      </c>
      <c r="H418" s="545">
        <v>0</v>
      </c>
      <c r="I418" s="20">
        <v>0</v>
      </c>
      <c r="J418" s="20">
        <v>0</v>
      </c>
      <c r="K418" s="20">
        <v>0</v>
      </c>
      <c r="L418" s="20">
        <v>0</v>
      </c>
    </row>
    <row r="419" spans="1:14" ht="13.5" customHeight="1" x14ac:dyDescent="0.2">
      <c r="A419" s="728" t="s">
        <v>334</v>
      </c>
      <c r="B419" s="729"/>
      <c r="C419" s="730"/>
      <c r="D419" s="153">
        <v>7322.36</v>
      </c>
      <c r="E419" s="324">
        <v>10000</v>
      </c>
      <c r="F419" s="475">
        <v>0</v>
      </c>
      <c r="G419" s="545">
        <v>0</v>
      </c>
      <c r="H419" s="545">
        <v>0</v>
      </c>
      <c r="I419" s="20">
        <v>0</v>
      </c>
      <c r="J419" s="20">
        <v>0</v>
      </c>
      <c r="K419" s="20">
        <v>0</v>
      </c>
      <c r="L419" s="20">
        <v>0</v>
      </c>
    </row>
    <row r="420" spans="1:14" ht="13.5" customHeight="1" x14ac:dyDescent="0.2">
      <c r="A420" s="711" t="s">
        <v>329</v>
      </c>
      <c r="B420" s="712"/>
      <c r="C420" s="713"/>
      <c r="D420" s="153">
        <v>0</v>
      </c>
      <c r="E420" s="360">
        <v>0</v>
      </c>
      <c r="F420" s="475">
        <v>15000</v>
      </c>
      <c r="G420" s="545">
        <v>0</v>
      </c>
      <c r="H420" s="545">
        <v>0</v>
      </c>
      <c r="I420" s="20">
        <v>0</v>
      </c>
      <c r="J420" s="20">
        <v>0</v>
      </c>
      <c r="K420" s="20">
        <v>0</v>
      </c>
      <c r="L420" s="20">
        <v>0</v>
      </c>
    </row>
    <row r="421" spans="1:14" ht="13.5" customHeight="1" x14ac:dyDescent="0.2">
      <c r="A421" s="734" t="s">
        <v>326</v>
      </c>
      <c r="B421" s="735"/>
      <c r="C421" s="736"/>
      <c r="D421" s="153">
        <v>0</v>
      </c>
      <c r="E421" s="360">
        <v>0</v>
      </c>
      <c r="F421" s="482">
        <v>0</v>
      </c>
      <c r="G421" s="582">
        <v>0</v>
      </c>
      <c r="H421" s="582">
        <v>0</v>
      </c>
      <c r="I421" s="20">
        <v>0</v>
      </c>
      <c r="J421" s="20">
        <v>0</v>
      </c>
      <c r="K421" s="20">
        <v>0</v>
      </c>
      <c r="L421" s="20">
        <v>0</v>
      </c>
    </row>
    <row r="422" spans="1:14" ht="13.5" customHeight="1" x14ac:dyDescent="0.2">
      <c r="A422" s="731" t="s">
        <v>330</v>
      </c>
      <c r="B422" s="732"/>
      <c r="C422" s="732"/>
      <c r="D422" s="153">
        <v>0</v>
      </c>
      <c r="E422" s="324">
        <v>0</v>
      </c>
      <c r="F422" s="482">
        <v>0</v>
      </c>
      <c r="G422" s="582">
        <v>0</v>
      </c>
      <c r="H422" s="582">
        <v>0</v>
      </c>
      <c r="I422" s="20">
        <v>0</v>
      </c>
      <c r="J422" s="20">
        <v>0</v>
      </c>
      <c r="K422" s="20">
        <v>0</v>
      </c>
      <c r="L422" s="20">
        <v>0</v>
      </c>
    </row>
    <row r="423" spans="1:14" ht="13.5" customHeight="1" x14ac:dyDescent="0.2">
      <c r="B423" s="22">
        <v>4</v>
      </c>
      <c r="C423" s="42" t="s">
        <v>129</v>
      </c>
      <c r="D423" s="21">
        <f>SUM(D426,D424)</f>
        <v>7322.36</v>
      </c>
      <c r="E423" s="325">
        <f>SUM(E424,E426)</f>
        <v>10000</v>
      </c>
      <c r="F423" s="477">
        <f>SUM(F424,F426)</f>
        <v>15000</v>
      </c>
      <c r="G423" s="548">
        <f>G424</f>
        <v>0</v>
      </c>
      <c r="H423" s="548">
        <f>H424</f>
        <v>0</v>
      </c>
      <c r="I423" s="34">
        <f t="shared" ref="I423" si="128">E423/D423*100</f>
        <v>136.56799174036786</v>
      </c>
      <c r="J423" s="34">
        <f t="shared" ref="J423:K423" si="129">F423/E423*100</f>
        <v>150</v>
      </c>
      <c r="K423" s="34">
        <f t="shared" si="129"/>
        <v>0</v>
      </c>
      <c r="L423" s="34">
        <v>0</v>
      </c>
    </row>
    <row r="424" spans="1:14" ht="13.5" customHeight="1" x14ac:dyDescent="0.2">
      <c r="B424" s="22">
        <v>42</v>
      </c>
      <c r="C424" s="42" t="s">
        <v>130</v>
      </c>
      <c r="D424" s="88">
        <f>SUM(D425)</f>
        <v>0</v>
      </c>
      <c r="E424" s="314">
        <f>SUM(E425)</f>
        <v>0</v>
      </c>
      <c r="F424" s="476">
        <f>SUM(F425)</f>
        <v>4000</v>
      </c>
      <c r="G424" s="88">
        <f>G425</f>
        <v>0</v>
      </c>
      <c r="H424" s="88">
        <f>H425</f>
        <v>0</v>
      </c>
      <c r="I424" s="34">
        <v>0</v>
      </c>
      <c r="J424" s="34">
        <v>0</v>
      </c>
      <c r="K424" s="34">
        <v>0</v>
      </c>
      <c r="L424" s="34">
        <v>0</v>
      </c>
    </row>
    <row r="425" spans="1:14" ht="13.5" customHeight="1" x14ac:dyDescent="0.2">
      <c r="B425" s="176">
        <v>422</v>
      </c>
      <c r="C425" s="175" t="s">
        <v>181</v>
      </c>
      <c r="D425" s="27">
        <v>0</v>
      </c>
      <c r="E425" s="315">
        <v>0</v>
      </c>
      <c r="F425" s="465">
        <v>4000</v>
      </c>
      <c r="G425" s="546">
        <v>0</v>
      </c>
      <c r="H425" s="546">
        <v>0</v>
      </c>
      <c r="I425" s="34">
        <v>0</v>
      </c>
      <c r="J425" s="34">
        <v>0</v>
      </c>
      <c r="K425" s="34">
        <v>0</v>
      </c>
      <c r="L425" s="34">
        <v>0</v>
      </c>
      <c r="N425" s="63"/>
    </row>
    <row r="426" spans="1:14" ht="13.5" customHeight="1" x14ac:dyDescent="0.2">
      <c r="B426" s="238">
        <v>45</v>
      </c>
      <c r="C426" s="253" t="s">
        <v>230</v>
      </c>
      <c r="D426" s="217">
        <f>D427</f>
        <v>7322.36</v>
      </c>
      <c r="E426" s="327">
        <f>E427</f>
        <v>10000</v>
      </c>
      <c r="F426" s="477">
        <f>F427</f>
        <v>11000</v>
      </c>
      <c r="G426" s="548">
        <v>0</v>
      </c>
      <c r="H426" s="548">
        <v>0</v>
      </c>
      <c r="I426" s="34">
        <v>0</v>
      </c>
      <c r="J426" s="34">
        <v>0</v>
      </c>
      <c r="K426" s="34">
        <v>0</v>
      </c>
      <c r="L426" s="34">
        <v>0</v>
      </c>
      <c r="N426" s="63"/>
    </row>
    <row r="427" spans="1:14" ht="13.5" customHeight="1" x14ac:dyDescent="0.2">
      <c r="B427" s="176">
        <v>451</v>
      </c>
      <c r="C427" s="252" t="s">
        <v>231</v>
      </c>
      <c r="D427" s="174">
        <v>7322.36</v>
      </c>
      <c r="E427" s="315">
        <v>10000</v>
      </c>
      <c r="F427" s="465">
        <v>11000</v>
      </c>
      <c r="G427" s="546">
        <v>0</v>
      </c>
      <c r="H427" s="546">
        <v>0</v>
      </c>
      <c r="I427" s="34">
        <v>0</v>
      </c>
      <c r="J427" s="34">
        <v>0</v>
      </c>
      <c r="K427" s="34">
        <v>0</v>
      </c>
      <c r="L427" s="34">
        <v>0</v>
      </c>
      <c r="N427" s="63"/>
    </row>
    <row r="428" spans="1:14" ht="24.75" customHeight="1" x14ac:dyDescent="0.2">
      <c r="A428" s="719" t="s">
        <v>282</v>
      </c>
      <c r="B428" s="751"/>
      <c r="C428" s="752"/>
      <c r="D428" s="144">
        <f>SUM(D429,D436,D442)</f>
        <v>14724.36</v>
      </c>
      <c r="E428" s="309">
        <f>SUM(E429,E436,E442)</f>
        <v>15500</v>
      </c>
      <c r="F428" s="472">
        <f>SUM(F429,F436,F442)</f>
        <v>15500</v>
      </c>
      <c r="G428" s="573">
        <f>SUM(G429,G436,G442)</f>
        <v>17500</v>
      </c>
      <c r="H428" s="573">
        <f>SUM(H429,H436,H442)</f>
        <v>17500</v>
      </c>
      <c r="I428" s="90">
        <f t="shared" ref="I428:K431" si="130">E428/D428*100</f>
        <v>105.26773319859063</v>
      </c>
      <c r="J428" s="90">
        <f t="shared" si="130"/>
        <v>100</v>
      </c>
      <c r="K428" s="90">
        <f t="shared" si="130"/>
        <v>112.90322580645163</v>
      </c>
      <c r="L428" s="90">
        <f t="shared" si="124"/>
        <v>100</v>
      </c>
    </row>
    <row r="429" spans="1:14" ht="19.5" customHeight="1" x14ac:dyDescent="0.2">
      <c r="A429" s="756" t="s">
        <v>131</v>
      </c>
      <c r="B429" s="757"/>
      <c r="C429" s="758"/>
      <c r="D429" s="150">
        <f>D430</f>
        <v>3429.43</v>
      </c>
      <c r="E429" s="379">
        <f>E430</f>
        <v>3500</v>
      </c>
      <c r="F429" s="505">
        <f>F430</f>
        <v>3500</v>
      </c>
      <c r="G429" s="581">
        <f>G430</f>
        <v>3500</v>
      </c>
      <c r="H429" s="581">
        <f>H430</f>
        <v>3500</v>
      </c>
      <c r="I429" s="115">
        <f t="shared" si="130"/>
        <v>102.05777636516855</v>
      </c>
      <c r="J429" s="115">
        <f t="shared" si="130"/>
        <v>100</v>
      </c>
      <c r="K429" s="115">
        <f t="shared" si="130"/>
        <v>100</v>
      </c>
      <c r="L429" s="115">
        <f t="shared" si="124"/>
        <v>100</v>
      </c>
    </row>
    <row r="430" spans="1:14" ht="13.5" customHeight="1" x14ac:dyDescent="0.2">
      <c r="A430" s="725" t="s">
        <v>126</v>
      </c>
      <c r="B430" s="726"/>
      <c r="C430" s="727"/>
      <c r="D430" s="142">
        <f>D433</f>
        <v>3429.43</v>
      </c>
      <c r="E430" s="311">
        <f>E433</f>
        <v>3500</v>
      </c>
      <c r="F430" s="474">
        <f>F433</f>
        <v>3500</v>
      </c>
      <c r="G430" s="487">
        <f>G433</f>
        <v>3500</v>
      </c>
      <c r="H430" s="487">
        <f>H433</f>
        <v>3500</v>
      </c>
      <c r="I430" s="18">
        <f t="shared" si="130"/>
        <v>102.05777636516855</v>
      </c>
      <c r="J430" s="18">
        <f t="shared" si="130"/>
        <v>100</v>
      </c>
      <c r="K430" s="18">
        <f t="shared" si="130"/>
        <v>100</v>
      </c>
      <c r="L430" s="18">
        <f t="shared" si="124"/>
        <v>100</v>
      </c>
    </row>
    <row r="431" spans="1:14" ht="13.5" customHeight="1" x14ac:dyDescent="0.2">
      <c r="A431" s="711" t="s">
        <v>329</v>
      </c>
      <c r="B431" s="712"/>
      <c r="C431" s="713"/>
      <c r="D431" s="139">
        <v>3429.43</v>
      </c>
      <c r="E431" s="312">
        <v>0</v>
      </c>
      <c r="F431" s="475">
        <v>0</v>
      </c>
      <c r="G431" s="545">
        <f>G433</f>
        <v>3500</v>
      </c>
      <c r="H431" s="545">
        <f>H433</f>
        <v>3500</v>
      </c>
      <c r="I431" s="20">
        <f t="shared" si="130"/>
        <v>0</v>
      </c>
      <c r="J431" s="20">
        <v>0</v>
      </c>
      <c r="K431" s="20">
        <v>0</v>
      </c>
      <c r="L431" s="20">
        <f t="shared" si="124"/>
        <v>100</v>
      </c>
    </row>
    <row r="432" spans="1:14" ht="13.5" customHeight="1" x14ac:dyDescent="0.2">
      <c r="A432" s="728" t="s">
        <v>334</v>
      </c>
      <c r="B432" s="729"/>
      <c r="C432" s="730"/>
      <c r="D432" s="139">
        <v>0</v>
      </c>
      <c r="E432" s="312">
        <v>3500</v>
      </c>
      <c r="F432" s="475">
        <v>3500</v>
      </c>
      <c r="G432" s="545">
        <v>0</v>
      </c>
      <c r="H432" s="545">
        <v>0</v>
      </c>
      <c r="I432" s="20">
        <v>0</v>
      </c>
      <c r="J432" s="20">
        <f t="shared" ref="J432" si="131">F432/E432*100</f>
        <v>100</v>
      </c>
      <c r="K432" s="20">
        <f t="shared" ref="K432" si="132">G432/F432*100</f>
        <v>0</v>
      </c>
      <c r="L432" s="20">
        <v>0</v>
      </c>
    </row>
    <row r="433" spans="1:14" ht="13.5" customHeight="1" x14ac:dyDescent="0.2">
      <c r="B433" s="140">
        <v>3</v>
      </c>
      <c r="C433" s="141" t="s">
        <v>79</v>
      </c>
      <c r="D433" s="21">
        <f>D434</f>
        <v>3429.43</v>
      </c>
      <c r="E433" s="325">
        <f>E434</f>
        <v>3500</v>
      </c>
      <c r="F433" s="477">
        <f>F434</f>
        <v>3500</v>
      </c>
      <c r="G433" s="548">
        <f>G434</f>
        <v>3500</v>
      </c>
      <c r="H433" s="548">
        <f>H434</f>
        <v>3500</v>
      </c>
      <c r="I433" s="34">
        <f t="shared" ref="I433:K436" si="133">E433/D433*100</f>
        <v>102.05777636516855</v>
      </c>
      <c r="J433" s="34">
        <f t="shared" si="133"/>
        <v>100</v>
      </c>
      <c r="K433" s="34">
        <f t="shared" si="133"/>
        <v>100</v>
      </c>
      <c r="L433" s="34">
        <f t="shared" si="124"/>
        <v>100</v>
      </c>
    </row>
    <row r="434" spans="1:14" ht="13.5" customHeight="1" x14ac:dyDescent="0.2">
      <c r="B434" s="22">
        <v>36</v>
      </c>
      <c r="C434" s="42" t="s">
        <v>115</v>
      </c>
      <c r="D434" s="88">
        <f>SUM(D435:D435)</f>
        <v>3429.43</v>
      </c>
      <c r="E434" s="314">
        <f>SUM(E435:E435)</f>
        <v>3500</v>
      </c>
      <c r="F434" s="476">
        <f>SUM(F435:F435)</f>
        <v>3500</v>
      </c>
      <c r="G434" s="88">
        <f>SUM(G435:G435)</f>
        <v>3500</v>
      </c>
      <c r="H434" s="88">
        <f>SUM(H435:H435)</f>
        <v>3500</v>
      </c>
      <c r="I434" s="34">
        <f t="shared" si="133"/>
        <v>102.05777636516855</v>
      </c>
      <c r="J434" s="34">
        <f t="shared" si="133"/>
        <v>100</v>
      </c>
      <c r="K434" s="34">
        <f t="shared" si="133"/>
        <v>100</v>
      </c>
      <c r="L434" s="34">
        <f t="shared" si="124"/>
        <v>100</v>
      </c>
    </row>
    <row r="435" spans="1:14" ht="13.5" customHeight="1" x14ac:dyDescent="0.2">
      <c r="B435" s="26">
        <v>363</v>
      </c>
      <c r="C435" s="151" t="s">
        <v>116</v>
      </c>
      <c r="D435" s="27">
        <v>3429.43</v>
      </c>
      <c r="E435" s="336">
        <v>3500</v>
      </c>
      <c r="F435" s="465">
        <v>3500</v>
      </c>
      <c r="G435" s="550">
        <v>3500</v>
      </c>
      <c r="H435" s="550">
        <v>3500</v>
      </c>
      <c r="I435" s="34">
        <f t="shared" si="133"/>
        <v>102.05777636516855</v>
      </c>
      <c r="J435" s="34">
        <f t="shared" si="133"/>
        <v>100</v>
      </c>
      <c r="K435" s="34">
        <f t="shared" si="133"/>
        <v>100</v>
      </c>
      <c r="L435" s="34">
        <f t="shared" si="124"/>
        <v>100</v>
      </c>
    </row>
    <row r="436" spans="1:14" ht="27" customHeight="1" x14ac:dyDescent="0.2">
      <c r="A436" s="756" t="s">
        <v>132</v>
      </c>
      <c r="B436" s="757"/>
      <c r="C436" s="758"/>
      <c r="D436" s="166">
        <f t="shared" ref="D436:H439" si="134">D437</f>
        <v>2874.1</v>
      </c>
      <c r="E436" s="378">
        <f t="shared" si="134"/>
        <v>4000</v>
      </c>
      <c r="F436" s="505">
        <f t="shared" si="134"/>
        <v>4000</v>
      </c>
      <c r="G436" s="580">
        <f t="shared" si="134"/>
        <v>4000</v>
      </c>
      <c r="H436" s="580">
        <f t="shared" si="134"/>
        <v>4000</v>
      </c>
      <c r="I436" s="115">
        <f t="shared" si="133"/>
        <v>139.17400229637104</v>
      </c>
      <c r="J436" s="115">
        <f t="shared" si="133"/>
        <v>100</v>
      </c>
      <c r="K436" s="115">
        <f t="shared" si="133"/>
        <v>100</v>
      </c>
      <c r="L436" s="115">
        <f t="shared" si="124"/>
        <v>100</v>
      </c>
    </row>
    <row r="437" spans="1:14" ht="13.5" customHeight="1" x14ac:dyDescent="0.2">
      <c r="A437" s="725" t="s">
        <v>126</v>
      </c>
      <c r="B437" s="726"/>
      <c r="C437" s="727"/>
      <c r="D437" s="146">
        <f t="shared" si="134"/>
        <v>2874.1</v>
      </c>
      <c r="E437" s="354">
        <f t="shared" si="134"/>
        <v>4000</v>
      </c>
      <c r="F437" s="474">
        <f>F439</f>
        <v>4000</v>
      </c>
      <c r="G437" s="565">
        <f t="shared" si="134"/>
        <v>4000</v>
      </c>
      <c r="H437" s="565">
        <f t="shared" si="134"/>
        <v>4000</v>
      </c>
      <c r="I437" s="18">
        <v>0</v>
      </c>
      <c r="J437" s="18">
        <v>0</v>
      </c>
      <c r="K437" s="18">
        <f t="shared" ref="K437:K444" si="135">G437/F437*100</f>
        <v>100</v>
      </c>
      <c r="L437" s="18">
        <f t="shared" si="124"/>
        <v>100</v>
      </c>
    </row>
    <row r="438" spans="1:14" ht="13.5" customHeight="1" x14ac:dyDescent="0.2">
      <c r="A438" s="711" t="s">
        <v>329</v>
      </c>
      <c r="B438" s="712"/>
      <c r="C438" s="713"/>
      <c r="D438" s="167">
        <f t="shared" si="134"/>
        <v>2874.1</v>
      </c>
      <c r="E438" s="344">
        <f t="shared" si="134"/>
        <v>4000</v>
      </c>
      <c r="F438" s="475">
        <f t="shared" si="134"/>
        <v>4000</v>
      </c>
      <c r="G438" s="560">
        <f t="shared" si="134"/>
        <v>4000</v>
      </c>
      <c r="H438" s="560">
        <f t="shared" si="134"/>
        <v>4000</v>
      </c>
      <c r="I438" s="20">
        <v>0</v>
      </c>
      <c r="J438" s="20">
        <v>0</v>
      </c>
      <c r="K438" s="20">
        <f t="shared" si="135"/>
        <v>100</v>
      </c>
      <c r="L438" s="20">
        <f t="shared" si="124"/>
        <v>100</v>
      </c>
    </row>
    <row r="439" spans="1:14" ht="13.5" customHeight="1" x14ac:dyDescent="0.2">
      <c r="B439" s="140">
        <v>3</v>
      </c>
      <c r="C439" s="141" t="s">
        <v>79</v>
      </c>
      <c r="D439" s="93">
        <f t="shared" si="134"/>
        <v>2874.1</v>
      </c>
      <c r="E439" s="377">
        <f t="shared" si="134"/>
        <v>4000</v>
      </c>
      <c r="F439" s="477">
        <f t="shared" si="134"/>
        <v>4000</v>
      </c>
      <c r="G439" s="551">
        <f t="shared" si="134"/>
        <v>4000</v>
      </c>
      <c r="H439" s="551">
        <f t="shared" si="134"/>
        <v>4000</v>
      </c>
      <c r="I439" s="34">
        <f t="shared" ref="I439:J442" si="136">E439/D439*100</f>
        <v>139.17400229637104</v>
      </c>
      <c r="J439" s="34">
        <f t="shared" si="136"/>
        <v>100</v>
      </c>
      <c r="K439" s="34">
        <f t="shared" si="135"/>
        <v>100</v>
      </c>
      <c r="L439" s="34">
        <f t="shared" si="124"/>
        <v>100</v>
      </c>
    </row>
    <row r="440" spans="1:14" ht="13.5" customHeight="1" x14ac:dyDescent="0.2">
      <c r="B440" s="22">
        <v>37</v>
      </c>
      <c r="C440" s="42" t="s">
        <v>133</v>
      </c>
      <c r="D440" s="88">
        <f>SUM(D441:D441)</f>
        <v>2874.1</v>
      </c>
      <c r="E440" s="314">
        <f>SUM(E441:E441)</f>
        <v>4000</v>
      </c>
      <c r="F440" s="476">
        <f>SUM(F441:F441)</f>
        <v>4000</v>
      </c>
      <c r="G440" s="88">
        <f>SUM(G441:G441)</f>
        <v>4000</v>
      </c>
      <c r="H440" s="88">
        <f>SUM(H441:H441)</f>
        <v>4000</v>
      </c>
      <c r="I440" s="34">
        <f t="shared" si="136"/>
        <v>139.17400229637104</v>
      </c>
      <c r="J440" s="34">
        <f t="shared" si="136"/>
        <v>100</v>
      </c>
      <c r="K440" s="34">
        <f t="shared" si="135"/>
        <v>100</v>
      </c>
      <c r="L440" s="34">
        <f t="shared" si="124"/>
        <v>100</v>
      </c>
    </row>
    <row r="441" spans="1:14" ht="13.5" customHeight="1" x14ac:dyDescent="0.2">
      <c r="B441" s="26">
        <v>372</v>
      </c>
      <c r="C441" s="151" t="s">
        <v>134</v>
      </c>
      <c r="D441" s="28">
        <v>2874.1</v>
      </c>
      <c r="E441" s="381">
        <v>4000</v>
      </c>
      <c r="F441" s="478">
        <v>4000</v>
      </c>
      <c r="G441" s="583">
        <v>4000</v>
      </c>
      <c r="H441" s="583">
        <v>4000</v>
      </c>
      <c r="I441" s="34">
        <f t="shared" si="136"/>
        <v>139.17400229637104</v>
      </c>
      <c r="J441" s="34">
        <f t="shared" si="136"/>
        <v>100</v>
      </c>
      <c r="K441" s="34">
        <f t="shared" si="135"/>
        <v>100</v>
      </c>
      <c r="L441" s="34">
        <f t="shared" si="124"/>
        <v>100</v>
      </c>
    </row>
    <row r="442" spans="1:14" ht="27" customHeight="1" x14ac:dyDescent="0.2">
      <c r="A442" s="794" t="s">
        <v>307</v>
      </c>
      <c r="B442" s="795"/>
      <c r="C442" s="796"/>
      <c r="D442" s="166">
        <f>D443</f>
        <v>8420.83</v>
      </c>
      <c r="E442" s="378">
        <f>E443</f>
        <v>8000</v>
      </c>
      <c r="F442" s="505">
        <f>F443</f>
        <v>8000</v>
      </c>
      <c r="G442" s="580">
        <f>G443</f>
        <v>10000</v>
      </c>
      <c r="H442" s="580">
        <f>H443</f>
        <v>10000</v>
      </c>
      <c r="I442" s="115">
        <f t="shared" si="136"/>
        <v>95.002511628901189</v>
      </c>
      <c r="J442" s="115">
        <f t="shared" si="136"/>
        <v>100</v>
      </c>
      <c r="K442" s="115">
        <f t="shared" si="135"/>
        <v>125</v>
      </c>
      <c r="L442" s="115">
        <f t="shared" si="124"/>
        <v>100</v>
      </c>
    </row>
    <row r="443" spans="1:14" ht="13.5" customHeight="1" x14ac:dyDescent="0.2">
      <c r="A443" s="748" t="s">
        <v>126</v>
      </c>
      <c r="B443" s="749"/>
      <c r="C443" s="750"/>
      <c r="D443" s="146">
        <f>D447</f>
        <v>8420.83</v>
      </c>
      <c r="E443" s="354">
        <f>E447</f>
        <v>8000</v>
      </c>
      <c r="F443" s="474">
        <f>F447</f>
        <v>8000</v>
      </c>
      <c r="G443" s="565">
        <f>G447</f>
        <v>10000</v>
      </c>
      <c r="H443" s="565">
        <f>H447</f>
        <v>10000</v>
      </c>
      <c r="I443" s="18">
        <v>0</v>
      </c>
      <c r="J443" s="18">
        <v>0</v>
      </c>
      <c r="K443" s="18">
        <f t="shared" si="135"/>
        <v>125</v>
      </c>
      <c r="L443" s="18">
        <f t="shared" si="124"/>
        <v>100</v>
      </c>
    </row>
    <row r="444" spans="1:14" ht="13.5" customHeight="1" x14ac:dyDescent="0.2">
      <c r="A444" s="711" t="s">
        <v>329</v>
      </c>
      <c r="B444" s="712"/>
      <c r="C444" s="713"/>
      <c r="D444" s="167">
        <v>8420.83</v>
      </c>
      <c r="E444" s="344">
        <v>6500</v>
      </c>
      <c r="F444" s="475">
        <v>6500</v>
      </c>
      <c r="G444" s="560">
        <v>8000</v>
      </c>
      <c r="H444" s="560">
        <v>8000</v>
      </c>
      <c r="I444" s="20">
        <f t="shared" ref="I444" si="137">E444/D444*100</f>
        <v>77.189540698482219</v>
      </c>
      <c r="J444" s="20">
        <f t="shared" ref="J444" si="138">F444/E444*100</f>
        <v>100</v>
      </c>
      <c r="K444" s="20">
        <f t="shared" si="135"/>
        <v>123.07692307692308</v>
      </c>
      <c r="L444" s="20">
        <f t="shared" si="124"/>
        <v>100</v>
      </c>
      <c r="N444" s="45"/>
    </row>
    <row r="445" spans="1:14" ht="13.5" customHeight="1" x14ac:dyDescent="0.2">
      <c r="A445" s="734" t="s">
        <v>326</v>
      </c>
      <c r="B445" s="735"/>
      <c r="C445" s="736"/>
      <c r="D445" s="167">
        <v>0</v>
      </c>
      <c r="E445" s="344">
        <v>1500</v>
      </c>
      <c r="F445" s="475">
        <v>1500</v>
      </c>
      <c r="G445" s="560">
        <v>2000</v>
      </c>
      <c r="H445" s="560">
        <v>2000</v>
      </c>
      <c r="I445" s="20">
        <v>0</v>
      </c>
      <c r="J445" s="20">
        <v>0</v>
      </c>
      <c r="K445" s="20">
        <v>0</v>
      </c>
      <c r="L445" s="20">
        <v>0</v>
      </c>
    </row>
    <row r="446" spans="1:14" ht="13.5" customHeight="1" x14ac:dyDescent="0.2">
      <c r="A446" s="731" t="s">
        <v>330</v>
      </c>
      <c r="B446" s="732"/>
      <c r="C446" s="732"/>
      <c r="D446" s="167">
        <v>0</v>
      </c>
      <c r="E446" s="344">
        <v>0</v>
      </c>
      <c r="F446" s="475">
        <v>0</v>
      </c>
      <c r="G446" s="560">
        <v>0</v>
      </c>
      <c r="H446" s="560">
        <v>0</v>
      </c>
      <c r="I446" s="20">
        <v>0</v>
      </c>
      <c r="J446" s="20">
        <v>0</v>
      </c>
      <c r="K446" s="20">
        <v>0</v>
      </c>
      <c r="L446" s="20">
        <v>0</v>
      </c>
    </row>
    <row r="447" spans="1:14" ht="13.5" customHeight="1" x14ac:dyDescent="0.2">
      <c r="B447" s="140">
        <v>3</v>
      </c>
      <c r="C447" s="141" t="s">
        <v>79</v>
      </c>
      <c r="D447" s="93">
        <f>D448</f>
        <v>8420.83</v>
      </c>
      <c r="E447" s="377">
        <f>E448</f>
        <v>8000</v>
      </c>
      <c r="F447" s="477">
        <f>F448</f>
        <v>8000</v>
      </c>
      <c r="G447" s="551">
        <f>G448</f>
        <v>10000</v>
      </c>
      <c r="H447" s="551">
        <f>H448</f>
        <v>10000</v>
      </c>
      <c r="I447" s="34">
        <f t="shared" ref="I447:K449" si="139">E447/D447*100</f>
        <v>95.002511628901189</v>
      </c>
      <c r="J447" s="34">
        <f t="shared" si="139"/>
        <v>100</v>
      </c>
      <c r="K447" s="34">
        <f t="shared" si="139"/>
        <v>125</v>
      </c>
      <c r="L447" s="34">
        <f t="shared" si="124"/>
        <v>100</v>
      </c>
    </row>
    <row r="448" spans="1:14" ht="13.5" customHeight="1" x14ac:dyDescent="0.2">
      <c r="B448" s="22">
        <v>37</v>
      </c>
      <c r="C448" s="42" t="s">
        <v>133</v>
      </c>
      <c r="D448" s="88">
        <f>SUM(D449:D449)</f>
        <v>8420.83</v>
      </c>
      <c r="E448" s="314">
        <f>SUM(E449:E449)</f>
        <v>8000</v>
      </c>
      <c r="F448" s="476">
        <f>SUM(F449:F449)</f>
        <v>8000</v>
      </c>
      <c r="G448" s="88">
        <f>SUM(G449:G449)</f>
        <v>10000</v>
      </c>
      <c r="H448" s="88">
        <f>SUM(H449:H449)</f>
        <v>10000</v>
      </c>
      <c r="I448" s="34">
        <f t="shared" si="139"/>
        <v>95.002511628901189</v>
      </c>
      <c r="J448" s="34">
        <f t="shared" si="139"/>
        <v>100</v>
      </c>
      <c r="K448" s="34">
        <f t="shared" si="139"/>
        <v>125</v>
      </c>
      <c r="L448" s="34">
        <f t="shared" si="124"/>
        <v>100</v>
      </c>
    </row>
    <row r="449" spans="1:12" ht="13.5" customHeight="1" x14ac:dyDescent="0.2">
      <c r="B449" s="26">
        <v>372</v>
      </c>
      <c r="C449" s="151" t="s">
        <v>135</v>
      </c>
      <c r="D449" s="27">
        <v>8420.83</v>
      </c>
      <c r="E449" s="315">
        <v>8000</v>
      </c>
      <c r="F449" s="465">
        <v>8000</v>
      </c>
      <c r="G449" s="584">
        <v>10000</v>
      </c>
      <c r="H449" s="584">
        <v>10000</v>
      </c>
      <c r="I449" s="34">
        <f t="shared" si="139"/>
        <v>95.002511628901189</v>
      </c>
      <c r="J449" s="34">
        <f t="shared" si="139"/>
        <v>100</v>
      </c>
      <c r="K449" s="34">
        <f t="shared" si="139"/>
        <v>125</v>
      </c>
      <c r="L449" s="34">
        <f t="shared" si="124"/>
        <v>100</v>
      </c>
    </row>
    <row r="450" spans="1:12" ht="21.6" customHeight="1" x14ac:dyDescent="0.2">
      <c r="A450" s="719" t="s">
        <v>283</v>
      </c>
      <c r="B450" s="720"/>
      <c r="C450" s="721"/>
      <c r="D450" s="144">
        <f t="shared" ref="D450:H454" si="140">D451</f>
        <v>1610</v>
      </c>
      <c r="E450" s="309">
        <f t="shared" si="140"/>
        <v>6000</v>
      </c>
      <c r="F450" s="472">
        <f t="shared" si="140"/>
        <v>6000</v>
      </c>
      <c r="G450" s="573">
        <f t="shared" si="140"/>
        <v>6000</v>
      </c>
      <c r="H450" s="573">
        <f t="shared" si="140"/>
        <v>6000</v>
      </c>
      <c r="I450" s="90">
        <f>E450/D450*100</f>
        <v>372.67080745341616</v>
      </c>
      <c r="J450" s="90">
        <f>F450/E450*100</f>
        <v>100</v>
      </c>
      <c r="K450" s="90">
        <f t="shared" ref="K450:K456" si="141">G450/F450*100</f>
        <v>100</v>
      </c>
      <c r="L450" s="90">
        <f t="shared" si="124"/>
        <v>100</v>
      </c>
    </row>
    <row r="451" spans="1:12" ht="14.1" customHeight="1" x14ac:dyDescent="0.2">
      <c r="A451" s="722" t="s">
        <v>136</v>
      </c>
      <c r="B451" s="723"/>
      <c r="C451" s="724"/>
      <c r="D451" s="143">
        <f t="shared" si="140"/>
        <v>1610</v>
      </c>
      <c r="E451" s="363">
        <f t="shared" si="140"/>
        <v>6000</v>
      </c>
      <c r="F451" s="505">
        <f t="shared" si="140"/>
        <v>6000</v>
      </c>
      <c r="G451" s="574">
        <f t="shared" si="140"/>
        <v>6000</v>
      </c>
      <c r="H451" s="574">
        <f t="shared" si="140"/>
        <v>6000</v>
      </c>
      <c r="I451" s="16">
        <f>E451/D451*100</f>
        <v>372.67080745341616</v>
      </c>
      <c r="J451" s="16">
        <f>F451/E451*100</f>
        <v>100</v>
      </c>
      <c r="K451" s="16">
        <f t="shared" si="141"/>
        <v>100</v>
      </c>
      <c r="L451" s="16">
        <f t="shared" si="124"/>
        <v>100</v>
      </c>
    </row>
    <row r="452" spans="1:12" ht="13.5" customHeight="1" x14ac:dyDescent="0.2">
      <c r="A452" s="725" t="s">
        <v>128</v>
      </c>
      <c r="B452" s="726"/>
      <c r="C452" s="727"/>
      <c r="D452" s="142">
        <f t="shared" si="140"/>
        <v>1610</v>
      </c>
      <c r="E452" s="311">
        <f t="shared" si="140"/>
        <v>6000</v>
      </c>
      <c r="F452" s="474">
        <f>F454</f>
        <v>6000</v>
      </c>
      <c r="G452" s="487">
        <f t="shared" si="140"/>
        <v>6000</v>
      </c>
      <c r="H452" s="487">
        <f t="shared" si="140"/>
        <v>6000</v>
      </c>
      <c r="I452" s="18">
        <v>0</v>
      </c>
      <c r="J452" s="18">
        <v>0</v>
      </c>
      <c r="K452" s="18">
        <f t="shared" si="141"/>
        <v>100</v>
      </c>
      <c r="L452" s="18">
        <f t="shared" si="124"/>
        <v>100</v>
      </c>
    </row>
    <row r="453" spans="1:12" ht="13.5" customHeight="1" x14ac:dyDescent="0.2">
      <c r="A453" s="711" t="s">
        <v>329</v>
      </c>
      <c r="B453" s="712"/>
      <c r="C453" s="713"/>
      <c r="D453" s="139">
        <f t="shared" si="140"/>
        <v>1610</v>
      </c>
      <c r="E453" s="312">
        <f t="shared" si="140"/>
        <v>6000</v>
      </c>
      <c r="F453" s="475">
        <f t="shared" si="140"/>
        <v>6000</v>
      </c>
      <c r="G453" s="545">
        <f t="shared" si="140"/>
        <v>6000</v>
      </c>
      <c r="H453" s="545">
        <f t="shared" si="140"/>
        <v>6000</v>
      </c>
      <c r="I453" s="20">
        <f t="shared" ref="I453" si="142">E453/D453*100</f>
        <v>372.67080745341616</v>
      </c>
      <c r="J453" s="20">
        <f t="shared" ref="J453" si="143">F453/E453*100</f>
        <v>100</v>
      </c>
      <c r="K453" s="20">
        <f t="shared" si="141"/>
        <v>100</v>
      </c>
      <c r="L453" s="20">
        <f t="shared" si="124"/>
        <v>100</v>
      </c>
    </row>
    <row r="454" spans="1:12" ht="13.5" customHeight="1" x14ac:dyDescent="0.2">
      <c r="B454" s="140">
        <v>3</v>
      </c>
      <c r="C454" s="141" t="s">
        <v>79</v>
      </c>
      <c r="D454" s="21">
        <f t="shared" si="140"/>
        <v>1610</v>
      </c>
      <c r="E454" s="325">
        <f t="shared" si="140"/>
        <v>6000</v>
      </c>
      <c r="F454" s="477">
        <f t="shared" si="140"/>
        <v>6000</v>
      </c>
      <c r="G454" s="551">
        <f t="shared" si="140"/>
        <v>6000</v>
      </c>
      <c r="H454" s="551">
        <f t="shared" si="140"/>
        <v>6000</v>
      </c>
      <c r="I454" s="34">
        <f t="shared" ref="I454:J456" si="144">E454/D454*100</f>
        <v>372.67080745341616</v>
      </c>
      <c r="J454" s="34">
        <f t="shared" si="144"/>
        <v>100</v>
      </c>
      <c r="K454" s="34">
        <f t="shared" si="141"/>
        <v>100</v>
      </c>
      <c r="L454" s="34">
        <f t="shared" si="124"/>
        <v>100</v>
      </c>
    </row>
    <row r="455" spans="1:12" ht="13.5" customHeight="1" x14ac:dyDescent="0.2">
      <c r="B455" s="22">
        <v>37</v>
      </c>
      <c r="C455" s="42" t="s">
        <v>133</v>
      </c>
      <c r="D455" s="88">
        <f>SUM(D456:D456)</f>
        <v>1610</v>
      </c>
      <c r="E455" s="314">
        <f>SUM(E456:E456)</f>
        <v>6000</v>
      </c>
      <c r="F455" s="476">
        <f>SUM(F456:F456)</f>
        <v>6000</v>
      </c>
      <c r="G455" s="88">
        <f>SUM(G456:G456)</f>
        <v>6000</v>
      </c>
      <c r="H455" s="88">
        <f>SUM(H456:H456)</f>
        <v>6000</v>
      </c>
      <c r="I455" s="34">
        <f t="shared" si="144"/>
        <v>372.67080745341616</v>
      </c>
      <c r="J455" s="34">
        <f t="shared" si="144"/>
        <v>100</v>
      </c>
      <c r="K455" s="34">
        <f t="shared" si="141"/>
        <v>100</v>
      </c>
      <c r="L455" s="34">
        <f t="shared" si="124"/>
        <v>100</v>
      </c>
    </row>
    <row r="456" spans="1:12" ht="13.5" customHeight="1" x14ac:dyDescent="0.2">
      <c r="A456" s="212"/>
      <c r="B456" s="23">
        <v>372</v>
      </c>
      <c r="C456" s="46" t="s">
        <v>135</v>
      </c>
      <c r="D456" s="27">
        <v>1610</v>
      </c>
      <c r="E456" s="315">
        <v>6000</v>
      </c>
      <c r="F456" s="465">
        <v>6000</v>
      </c>
      <c r="G456" s="550">
        <v>6000</v>
      </c>
      <c r="H456" s="550">
        <v>6000</v>
      </c>
      <c r="I456" s="34">
        <f t="shared" si="144"/>
        <v>372.67080745341616</v>
      </c>
      <c r="J456" s="34">
        <f t="shared" si="144"/>
        <v>100</v>
      </c>
      <c r="K456" s="34">
        <f t="shared" si="141"/>
        <v>100</v>
      </c>
      <c r="L456" s="34">
        <f t="shared" si="124"/>
        <v>100</v>
      </c>
    </row>
    <row r="457" spans="1:12" s="85" customFormat="1" ht="13.5" customHeight="1" x14ac:dyDescent="0.2">
      <c r="A457" s="866" t="s">
        <v>295</v>
      </c>
      <c r="B457" s="866"/>
      <c r="C457" s="867"/>
      <c r="D457" s="78">
        <f>D458</f>
        <v>18194.53</v>
      </c>
      <c r="E457" s="382">
        <f>E458</f>
        <v>36000</v>
      </c>
      <c r="F457" s="524">
        <f>F458</f>
        <v>41500</v>
      </c>
      <c r="G457" s="520">
        <f>G458</f>
        <v>42000</v>
      </c>
      <c r="H457" s="520">
        <f>H458</f>
        <v>42000</v>
      </c>
      <c r="I457" s="84">
        <v>0</v>
      </c>
      <c r="J457" s="84">
        <v>0</v>
      </c>
      <c r="K457" s="84">
        <v>0</v>
      </c>
      <c r="L457" s="84">
        <v>0</v>
      </c>
    </row>
    <row r="458" spans="1:12" ht="21.95" customHeight="1" x14ac:dyDescent="0.2">
      <c r="A458" s="719" t="s">
        <v>284</v>
      </c>
      <c r="B458" s="751"/>
      <c r="C458" s="752"/>
      <c r="D458" s="144">
        <f>SUM(D459,D466,D475,D489)</f>
        <v>18194.53</v>
      </c>
      <c r="E458" s="309">
        <f>SUM(E459,E466,E475,E489)</f>
        <v>36000</v>
      </c>
      <c r="F458" s="472">
        <f>SUM(F459,F466,F475,F483,F489)</f>
        <v>41500</v>
      </c>
      <c r="G458" s="573">
        <f>SUM(G459,G466,G475,G489)</f>
        <v>42000</v>
      </c>
      <c r="H458" s="573">
        <f>SUM(H459,H466,H475,H489)</f>
        <v>42000</v>
      </c>
      <c r="I458" s="90">
        <f t="shared" ref="I458:K459" si="145">E458/D458*100</f>
        <v>197.86166501690346</v>
      </c>
      <c r="J458" s="90">
        <f t="shared" si="145"/>
        <v>115.27777777777777</v>
      </c>
      <c r="K458" s="90">
        <f t="shared" si="145"/>
        <v>101.20481927710843</v>
      </c>
      <c r="L458" s="90">
        <f t="shared" si="124"/>
        <v>100</v>
      </c>
    </row>
    <row r="459" spans="1:12" ht="13.5" customHeight="1" x14ac:dyDescent="0.2">
      <c r="A459" s="722" t="s">
        <v>137</v>
      </c>
      <c r="B459" s="723"/>
      <c r="C459" s="724"/>
      <c r="D459" s="143">
        <f t="shared" ref="D459:H463" si="146">D460</f>
        <v>8000</v>
      </c>
      <c r="E459" s="363">
        <f t="shared" si="146"/>
        <v>9500</v>
      </c>
      <c r="F459" s="505">
        <f t="shared" si="146"/>
        <v>10000</v>
      </c>
      <c r="G459" s="574">
        <f t="shared" si="146"/>
        <v>10000</v>
      </c>
      <c r="H459" s="574">
        <f t="shared" si="146"/>
        <v>10000</v>
      </c>
      <c r="I459" s="16">
        <f t="shared" si="145"/>
        <v>118.75</v>
      </c>
      <c r="J459" s="16">
        <f t="shared" si="145"/>
        <v>105.26315789473684</v>
      </c>
      <c r="K459" s="16">
        <f t="shared" si="145"/>
        <v>100</v>
      </c>
      <c r="L459" s="16">
        <f t="shared" si="124"/>
        <v>100</v>
      </c>
    </row>
    <row r="460" spans="1:12" ht="13.5" customHeight="1" x14ac:dyDescent="0.2">
      <c r="A460" s="725" t="s">
        <v>138</v>
      </c>
      <c r="B460" s="726"/>
      <c r="C460" s="727"/>
      <c r="D460" s="142">
        <f>D463</f>
        <v>8000</v>
      </c>
      <c r="E460" s="311">
        <f>E463</f>
        <v>9500</v>
      </c>
      <c r="F460" s="474">
        <f>F463</f>
        <v>10000</v>
      </c>
      <c r="G460" s="487">
        <f t="shared" si="146"/>
        <v>10000</v>
      </c>
      <c r="H460" s="487">
        <f t="shared" si="146"/>
        <v>10000</v>
      </c>
      <c r="I460" s="18">
        <v>0</v>
      </c>
      <c r="J460" s="18">
        <v>0</v>
      </c>
      <c r="K460" s="18">
        <f>G460/F460*100</f>
        <v>100</v>
      </c>
      <c r="L460" s="18">
        <f t="shared" si="124"/>
        <v>100</v>
      </c>
    </row>
    <row r="461" spans="1:12" ht="13.5" customHeight="1" x14ac:dyDescent="0.2">
      <c r="A461" s="711" t="s">
        <v>329</v>
      </c>
      <c r="B461" s="712"/>
      <c r="C461" s="713"/>
      <c r="D461" s="139">
        <v>0</v>
      </c>
      <c r="E461" s="312">
        <v>0</v>
      </c>
      <c r="F461" s="475">
        <v>0</v>
      </c>
      <c r="G461" s="545">
        <f>G463</f>
        <v>10000</v>
      </c>
      <c r="H461" s="545">
        <f>H463</f>
        <v>10000</v>
      </c>
      <c r="I461" s="20">
        <v>0</v>
      </c>
      <c r="J461" s="20">
        <v>0</v>
      </c>
      <c r="K461" s="20">
        <v>0</v>
      </c>
      <c r="L461" s="20">
        <f t="shared" si="124"/>
        <v>100</v>
      </c>
    </row>
    <row r="462" spans="1:12" ht="13.5" customHeight="1" x14ac:dyDescent="0.2">
      <c r="A462" s="728" t="s">
        <v>334</v>
      </c>
      <c r="B462" s="729"/>
      <c r="C462" s="730"/>
      <c r="D462" s="139">
        <v>8000</v>
      </c>
      <c r="E462" s="312">
        <v>9500</v>
      </c>
      <c r="F462" s="475">
        <v>10000</v>
      </c>
      <c r="G462" s="545">
        <v>0</v>
      </c>
      <c r="H462" s="545">
        <v>0</v>
      </c>
      <c r="I462" s="20">
        <v>0</v>
      </c>
      <c r="J462" s="20">
        <v>0</v>
      </c>
      <c r="K462" s="20">
        <f t="shared" ref="K462" si="147">G462/F462*100</f>
        <v>0</v>
      </c>
      <c r="L462" s="20">
        <v>0</v>
      </c>
    </row>
    <row r="463" spans="1:12" ht="13.5" customHeight="1" x14ac:dyDescent="0.2">
      <c r="B463" s="140">
        <v>3</v>
      </c>
      <c r="C463" s="141" t="s">
        <v>79</v>
      </c>
      <c r="D463" s="21">
        <f t="shared" si="146"/>
        <v>8000</v>
      </c>
      <c r="E463" s="325">
        <f t="shared" si="146"/>
        <v>9500</v>
      </c>
      <c r="F463" s="477">
        <f t="shared" si="146"/>
        <v>10000</v>
      </c>
      <c r="G463" s="548">
        <f t="shared" si="146"/>
        <v>10000</v>
      </c>
      <c r="H463" s="548">
        <f t="shared" si="146"/>
        <v>10000</v>
      </c>
      <c r="I463" s="34">
        <f t="shared" ref="I463:K464" si="148">E463/D463*100</f>
        <v>118.75</v>
      </c>
      <c r="J463" s="34">
        <f t="shared" si="148"/>
        <v>105.26315789473684</v>
      </c>
      <c r="K463" s="34">
        <f t="shared" si="148"/>
        <v>100</v>
      </c>
      <c r="L463" s="34">
        <f t="shared" si="124"/>
        <v>100</v>
      </c>
    </row>
    <row r="464" spans="1:12" ht="13.5" customHeight="1" x14ac:dyDescent="0.2">
      <c r="B464" s="22">
        <v>38</v>
      </c>
      <c r="C464" s="42" t="s">
        <v>83</v>
      </c>
      <c r="D464" s="88">
        <f>SUM(D465:D465)</f>
        <v>8000</v>
      </c>
      <c r="E464" s="314">
        <f>SUM(E465:E465)</f>
        <v>9500</v>
      </c>
      <c r="F464" s="476">
        <f>SUM(F465:F465)</f>
        <v>10000</v>
      </c>
      <c r="G464" s="88">
        <f>SUM(G465:G465)</f>
        <v>10000</v>
      </c>
      <c r="H464" s="88">
        <f>SUM(H465:H465)</f>
        <v>10000</v>
      </c>
      <c r="I464" s="34">
        <f t="shared" si="148"/>
        <v>118.75</v>
      </c>
      <c r="J464" s="34">
        <f t="shared" si="148"/>
        <v>105.26315789473684</v>
      </c>
      <c r="K464" s="34">
        <f t="shared" si="148"/>
        <v>100</v>
      </c>
      <c r="L464" s="34">
        <f t="shared" si="124"/>
        <v>100</v>
      </c>
    </row>
    <row r="465" spans="1:14" ht="13.5" customHeight="1" x14ac:dyDescent="0.2">
      <c r="B465" s="26">
        <v>381</v>
      </c>
      <c r="C465" s="151" t="s">
        <v>84</v>
      </c>
      <c r="D465" s="27">
        <v>8000</v>
      </c>
      <c r="E465" s="334">
        <v>9500</v>
      </c>
      <c r="F465" s="465">
        <v>10000</v>
      </c>
      <c r="G465" s="550">
        <v>10000</v>
      </c>
      <c r="H465" s="550">
        <v>10000</v>
      </c>
      <c r="I465" s="34">
        <f>E465/D465*100</f>
        <v>118.75</v>
      </c>
      <c r="J465" s="34">
        <f t="shared" ref="J465:J507" si="149">F465/E465*100</f>
        <v>105.26315789473684</v>
      </c>
      <c r="K465" s="34">
        <f t="shared" ref="K465:K507" si="150">G465/F465*100</f>
        <v>100</v>
      </c>
      <c r="L465" s="34">
        <f t="shared" ref="L465:L507" si="151">H465/G465*100</f>
        <v>100</v>
      </c>
    </row>
    <row r="466" spans="1:14" ht="27" customHeight="1" x14ac:dyDescent="0.2">
      <c r="A466" s="722" t="s">
        <v>139</v>
      </c>
      <c r="B466" s="723"/>
      <c r="C466" s="724"/>
      <c r="D466" s="150">
        <f>D467</f>
        <v>4800</v>
      </c>
      <c r="E466" s="379">
        <f>E467</f>
        <v>9000</v>
      </c>
      <c r="F466" s="505">
        <f>F467</f>
        <v>9000</v>
      </c>
      <c r="G466" s="581">
        <f>G467</f>
        <v>10000</v>
      </c>
      <c r="H466" s="581">
        <f>H467</f>
        <v>10000</v>
      </c>
      <c r="I466" s="115">
        <f>E466/D466*100</f>
        <v>187.5</v>
      </c>
      <c r="J466" s="115">
        <f t="shared" si="149"/>
        <v>100</v>
      </c>
      <c r="K466" s="115">
        <f t="shared" si="150"/>
        <v>111.11111111111111</v>
      </c>
      <c r="L466" s="115">
        <f t="shared" si="151"/>
        <v>100</v>
      </c>
    </row>
    <row r="467" spans="1:14" ht="13.5" customHeight="1" x14ac:dyDescent="0.2">
      <c r="A467" s="725" t="s">
        <v>138</v>
      </c>
      <c r="B467" s="726"/>
      <c r="C467" s="727"/>
      <c r="D467" s="142">
        <f>D472</f>
        <v>4800</v>
      </c>
      <c r="E467" s="311">
        <f>E472</f>
        <v>9000</v>
      </c>
      <c r="F467" s="474">
        <f>F472</f>
        <v>9000</v>
      </c>
      <c r="G467" s="487">
        <f>G472</f>
        <v>10000</v>
      </c>
      <c r="H467" s="487">
        <f>H472</f>
        <v>10000</v>
      </c>
      <c r="I467" s="18">
        <v>0</v>
      </c>
      <c r="J467" s="18">
        <v>0</v>
      </c>
      <c r="K467" s="18">
        <f t="shared" si="150"/>
        <v>111.11111111111111</v>
      </c>
      <c r="L467" s="18">
        <f t="shared" si="151"/>
        <v>100</v>
      </c>
    </row>
    <row r="468" spans="1:14" ht="13.5" customHeight="1" x14ac:dyDescent="0.2">
      <c r="A468" s="711" t="s">
        <v>329</v>
      </c>
      <c r="B468" s="712"/>
      <c r="C468" s="713"/>
      <c r="D468" s="139">
        <v>0</v>
      </c>
      <c r="E468" s="312">
        <v>0</v>
      </c>
      <c r="F468" s="475">
        <v>0</v>
      </c>
      <c r="G468" s="545">
        <v>9000</v>
      </c>
      <c r="H468" s="545">
        <v>9000</v>
      </c>
      <c r="I468" s="20">
        <v>0</v>
      </c>
      <c r="J468" s="20">
        <v>0</v>
      </c>
      <c r="K468" s="20">
        <v>0</v>
      </c>
      <c r="L468" s="20">
        <f t="shared" si="151"/>
        <v>100</v>
      </c>
      <c r="N468" s="45"/>
    </row>
    <row r="469" spans="1:14" ht="13.5" customHeight="1" x14ac:dyDescent="0.2">
      <c r="A469" s="734" t="s">
        <v>326</v>
      </c>
      <c r="B469" s="735"/>
      <c r="C469" s="736"/>
      <c r="D469" s="139">
        <v>0</v>
      </c>
      <c r="E469" s="312">
        <v>5500</v>
      </c>
      <c r="F469" s="475">
        <v>5500</v>
      </c>
      <c r="G469" s="545">
        <v>1000</v>
      </c>
      <c r="H469" s="545">
        <v>1000</v>
      </c>
      <c r="I469" s="20">
        <v>0</v>
      </c>
      <c r="J469" s="20">
        <v>0</v>
      </c>
      <c r="K469" s="20">
        <f t="shared" si="150"/>
        <v>18.181818181818183</v>
      </c>
      <c r="L469" s="20">
        <v>0</v>
      </c>
    </row>
    <row r="470" spans="1:14" ht="13.5" customHeight="1" x14ac:dyDescent="0.2">
      <c r="A470" s="731" t="s">
        <v>330</v>
      </c>
      <c r="B470" s="732"/>
      <c r="C470" s="732"/>
      <c r="D470" s="139">
        <v>0</v>
      </c>
      <c r="E470" s="312">
        <v>0</v>
      </c>
      <c r="F470" s="475">
        <v>0</v>
      </c>
      <c r="G470" s="545">
        <v>0</v>
      </c>
      <c r="H470" s="545">
        <v>0</v>
      </c>
      <c r="I470" s="20">
        <v>0</v>
      </c>
      <c r="J470" s="20">
        <v>0</v>
      </c>
      <c r="K470" s="20">
        <v>0</v>
      </c>
      <c r="L470" s="20">
        <v>0</v>
      </c>
    </row>
    <row r="471" spans="1:14" ht="13.5" customHeight="1" x14ac:dyDescent="0.2">
      <c r="A471" s="728" t="s">
        <v>334</v>
      </c>
      <c r="B471" s="729"/>
      <c r="C471" s="730"/>
      <c r="D471" s="139">
        <v>4800</v>
      </c>
      <c r="E471" s="312">
        <v>3500</v>
      </c>
      <c r="F471" s="475">
        <v>3500</v>
      </c>
      <c r="G471" s="545">
        <v>0</v>
      </c>
      <c r="H471" s="545">
        <v>0</v>
      </c>
      <c r="I471" s="20">
        <v>0</v>
      </c>
      <c r="J471" s="20">
        <f t="shared" ref="J471" si="152">F471/E471*100</f>
        <v>100</v>
      </c>
      <c r="K471" s="20">
        <f t="shared" si="150"/>
        <v>0</v>
      </c>
      <c r="L471" s="20">
        <v>0</v>
      </c>
    </row>
    <row r="472" spans="1:14" ht="13.5" customHeight="1" x14ac:dyDescent="0.2">
      <c r="B472" s="140">
        <v>3</v>
      </c>
      <c r="C472" s="141" t="s">
        <v>79</v>
      </c>
      <c r="D472" s="21">
        <f>D473</f>
        <v>4800</v>
      </c>
      <c r="E472" s="325">
        <f>E473</f>
        <v>9000</v>
      </c>
      <c r="F472" s="477">
        <f>F473</f>
        <v>9000</v>
      </c>
      <c r="G472" s="548">
        <f>G473</f>
        <v>10000</v>
      </c>
      <c r="H472" s="548">
        <f>H473</f>
        <v>10000</v>
      </c>
      <c r="I472" s="34">
        <f>E472/D472*100</f>
        <v>187.5</v>
      </c>
      <c r="J472" s="34">
        <f t="shared" si="149"/>
        <v>100</v>
      </c>
      <c r="K472" s="34">
        <f t="shared" si="150"/>
        <v>111.11111111111111</v>
      </c>
      <c r="L472" s="34">
        <f t="shared" si="151"/>
        <v>100</v>
      </c>
    </row>
    <row r="473" spans="1:14" ht="13.5" customHeight="1" x14ac:dyDescent="0.2">
      <c r="B473" s="22">
        <v>38</v>
      </c>
      <c r="C473" s="42" t="s">
        <v>83</v>
      </c>
      <c r="D473" s="88">
        <f>SUM(D474:D474)</f>
        <v>4800</v>
      </c>
      <c r="E473" s="314">
        <f>SUM(E474:E474)</f>
        <v>9000</v>
      </c>
      <c r="F473" s="476">
        <f>SUM(F474:F474)</f>
        <v>9000</v>
      </c>
      <c r="G473" s="88">
        <f>SUM(G474:G474)</f>
        <v>10000</v>
      </c>
      <c r="H473" s="88">
        <f>SUM(H474:H474)</f>
        <v>10000</v>
      </c>
      <c r="I473" s="34">
        <f>E473/D473*100</f>
        <v>187.5</v>
      </c>
      <c r="J473" s="34">
        <f t="shared" si="149"/>
        <v>100</v>
      </c>
      <c r="K473" s="34">
        <f t="shared" si="150"/>
        <v>111.11111111111111</v>
      </c>
      <c r="L473" s="34">
        <f t="shared" si="151"/>
        <v>100</v>
      </c>
    </row>
    <row r="474" spans="1:14" ht="13.5" customHeight="1" x14ac:dyDescent="0.2">
      <c r="B474" s="26">
        <v>381</v>
      </c>
      <c r="C474" s="151" t="s">
        <v>84</v>
      </c>
      <c r="D474" s="282">
        <v>4800</v>
      </c>
      <c r="E474" s="381">
        <v>9000</v>
      </c>
      <c r="F474" s="478">
        <v>9000</v>
      </c>
      <c r="G474" s="583">
        <v>10000</v>
      </c>
      <c r="H474" s="583">
        <v>10000</v>
      </c>
      <c r="I474" s="34">
        <f>E474/D474*100</f>
        <v>187.5</v>
      </c>
      <c r="J474" s="34">
        <f t="shared" si="149"/>
        <v>100</v>
      </c>
      <c r="K474" s="34">
        <f t="shared" si="150"/>
        <v>111.11111111111111</v>
      </c>
      <c r="L474" s="34">
        <f t="shared" si="151"/>
        <v>100</v>
      </c>
    </row>
    <row r="475" spans="1:14" ht="30" customHeight="1" x14ac:dyDescent="0.2">
      <c r="A475" s="868" t="s">
        <v>400</v>
      </c>
      <c r="B475" s="869"/>
      <c r="C475" s="870"/>
      <c r="D475" s="116">
        <f>D476</f>
        <v>1661.69</v>
      </c>
      <c r="E475" s="379">
        <f>E476</f>
        <v>12000</v>
      </c>
      <c r="F475" s="505">
        <f>F476</f>
        <v>12000</v>
      </c>
      <c r="G475" s="581">
        <f>G476</f>
        <v>12000</v>
      </c>
      <c r="H475" s="581">
        <f>H476</f>
        <v>12000</v>
      </c>
      <c r="I475" s="115">
        <v>0</v>
      </c>
      <c r="J475" s="115">
        <f t="shared" si="149"/>
        <v>100</v>
      </c>
      <c r="K475" s="115">
        <f t="shared" si="150"/>
        <v>100</v>
      </c>
      <c r="L475" s="115">
        <v>0</v>
      </c>
    </row>
    <row r="476" spans="1:14" ht="13.5" customHeight="1" x14ac:dyDescent="0.2">
      <c r="A476" s="725" t="s">
        <v>138</v>
      </c>
      <c r="B476" s="726"/>
      <c r="C476" s="727"/>
      <c r="D476" s="142">
        <f>D480</f>
        <v>1661.69</v>
      </c>
      <c r="E476" s="311">
        <f>E480</f>
        <v>12000</v>
      </c>
      <c r="F476" s="474">
        <f>F480</f>
        <v>12000</v>
      </c>
      <c r="G476" s="487">
        <f>G480</f>
        <v>12000</v>
      </c>
      <c r="H476" s="487">
        <f>H480</f>
        <v>12000</v>
      </c>
      <c r="I476" s="18">
        <v>0</v>
      </c>
      <c r="J476" s="18">
        <v>0</v>
      </c>
      <c r="K476" s="18">
        <f t="shared" si="150"/>
        <v>100</v>
      </c>
      <c r="L476" s="18">
        <v>0</v>
      </c>
    </row>
    <row r="477" spans="1:14" ht="13.5" customHeight="1" x14ac:dyDescent="0.2">
      <c r="A477" s="711" t="s">
        <v>329</v>
      </c>
      <c r="B477" s="712"/>
      <c r="C477" s="713"/>
      <c r="D477" s="139">
        <v>0</v>
      </c>
      <c r="E477" s="312">
        <v>0</v>
      </c>
      <c r="F477" s="475">
        <v>0</v>
      </c>
      <c r="G477" s="545">
        <v>10000</v>
      </c>
      <c r="H477" s="545">
        <v>10000</v>
      </c>
      <c r="I477" s="20">
        <v>0</v>
      </c>
      <c r="J477" s="20">
        <v>0</v>
      </c>
      <c r="K477" s="20">
        <v>0</v>
      </c>
      <c r="L477" s="20">
        <v>0</v>
      </c>
    </row>
    <row r="478" spans="1:14" ht="13.5" customHeight="1" x14ac:dyDescent="0.2">
      <c r="A478" s="728" t="s">
        <v>334</v>
      </c>
      <c r="B478" s="729"/>
      <c r="C478" s="730"/>
      <c r="D478" s="139">
        <v>1661.69</v>
      </c>
      <c r="E478" s="312">
        <v>12000</v>
      </c>
      <c r="F478" s="475">
        <v>12000</v>
      </c>
      <c r="G478" s="545">
        <v>0</v>
      </c>
      <c r="H478" s="545">
        <v>0</v>
      </c>
      <c r="I478" s="20">
        <v>0</v>
      </c>
      <c r="J478" s="20">
        <v>0</v>
      </c>
      <c r="K478" s="20">
        <f t="shared" si="150"/>
        <v>0</v>
      </c>
      <c r="L478" s="20">
        <v>0</v>
      </c>
    </row>
    <row r="479" spans="1:14" ht="13.5" customHeight="1" x14ac:dyDescent="0.2">
      <c r="A479" s="734" t="s">
        <v>326</v>
      </c>
      <c r="B479" s="735"/>
      <c r="C479" s="736"/>
      <c r="D479" s="139">
        <v>0</v>
      </c>
      <c r="E479" s="312">
        <v>0</v>
      </c>
      <c r="F479" s="475">
        <v>0</v>
      </c>
      <c r="G479" s="545">
        <v>2000</v>
      </c>
      <c r="H479" s="545">
        <v>2000</v>
      </c>
      <c r="I479" s="20"/>
      <c r="J479" s="20"/>
      <c r="K479" s="20"/>
      <c r="L479" s="20"/>
    </row>
    <row r="480" spans="1:14" ht="13.5" customHeight="1" x14ac:dyDescent="0.2">
      <c r="B480" s="145">
        <v>3</v>
      </c>
      <c r="C480" s="141" t="s">
        <v>79</v>
      </c>
      <c r="D480" s="21">
        <f>D481</f>
        <v>1661.69</v>
      </c>
      <c r="E480" s="325">
        <f>E481</f>
        <v>12000</v>
      </c>
      <c r="F480" s="477">
        <f>F481</f>
        <v>12000</v>
      </c>
      <c r="G480" s="548">
        <f>G481</f>
        <v>12000</v>
      </c>
      <c r="H480" s="548">
        <f>H481</f>
        <v>12000</v>
      </c>
      <c r="I480" s="34">
        <v>0</v>
      </c>
      <c r="J480" s="34">
        <f t="shared" si="149"/>
        <v>100</v>
      </c>
      <c r="K480" s="34">
        <f t="shared" si="150"/>
        <v>100</v>
      </c>
      <c r="L480" s="34">
        <v>0</v>
      </c>
    </row>
    <row r="481" spans="1:13" ht="13.5" customHeight="1" x14ac:dyDescent="0.2">
      <c r="B481" s="101">
        <v>38</v>
      </c>
      <c r="C481" s="180" t="s">
        <v>83</v>
      </c>
      <c r="D481" s="88">
        <f>SUM(D482:D482)</f>
        <v>1661.69</v>
      </c>
      <c r="E481" s="314">
        <f>SUM(E482:E482)</f>
        <v>12000</v>
      </c>
      <c r="F481" s="476">
        <f>SUM(F482)</f>
        <v>12000</v>
      </c>
      <c r="G481" s="88">
        <f>SUM(G482:G482)</f>
        <v>12000</v>
      </c>
      <c r="H481" s="88">
        <f>SUM(H482:H482)</f>
        <v>12000</v>
      </c>
      <c r="I481" s="34">
        <v>0</v>
      </c>
      <c r="J481" s="34">
        <f t="shared" si="149"/>
        <v>100</v>
      </c>
      <c r="K481" s="34">
        <f t="shared" si="150"/>
        <v>100</v>
      </c>
      <c r="L481" s="34">
        <v>0</v>
      </c>
    </row>
    <row r="482" spans="1:13" ht="13.5" customHeight="1" x14ac:dyDescent="0.2">
      <c r="B482" s="213">
        <v>382</v>
      </c>
      <c r="C482" s="181" t="s">
        <v>140</v>
      </c>
      <c r="D482" s="174">
        <v>1661.69</v>
      </c>
      <c r="E482" s="315">
        <v>12000</v>
      </c>
      <c r="F482" s="486">
        <v>12000</v>
      </c>
      <c r="G482" s="546">
        <v>12000</v>
      </c>
      <c r="H482" s="546">
        <v>12000</v>
      </c>
      <c r="I482" s="34">
        <v>0</v>
      </c>
      <c r="J482" s="34">
        <f t="shared" si="149"/>
        <v>100</v>
      </c>
      <c r="K482" s="34">
        <f t="shared" si="150"/>
        <v>100</v>
      </c>
      <c r="L482" s="34">
        <v>0</v>
      </c>
      <c r="M482" s="45"/>
    </row>
    <row r="483" spans="1:13" ht="13.5" customHeight="1" x14ac:dyDescent="0.2">
      <c r="A483" s="714" t="s">
        <v>425</v>
      </c>
      <c r="B483" s="715"/>
      <c r="C483" s="716"/>
      <c r="D483" s="15">
        <f>D484</f>
        <v>0</v>
      </c>
      <c r="E483" s="310">
        <f t="shared" ref="E483:H484" si="153">E484</f>
        <v>0</v>
      </c>
      <c r="F483" s="473">
        <f t="shared" si="153"/>
        <v>500</v>
      </c>
      <c r="G483" s="512">
        <f t="shared" si="153"/>
        <v>0</v>
      </c>
      <c r="H483" s="512">
        <f t="shared" si="153"/>
        <v>0</v>
      </c>
      <c r="I483" s="16">
        <v>0</v>
      </c>
      <c r="J483" s="16">
        <v>0</v>
      </c>
      <c r="K483" s="16">
        <v>0</v>
      </c>
      <c r="L483" s="16">
        <v>0</v>
      </c>
      <c r="M483" s="45"/>
    </row>
    <row r="484" spans="1:13" ht="13.5" customHeight="1" x14ac:dyDescent="0.2">
      <c r="A484" s="725" t="s">
        <v>138</v>
      </c>
      <c r="B484" s="726"/>
      <c r="C484" s="727"/>
      <c r="D484" s="142">
        <f>D487</f>
        <v>0</v>
      </c>
      <c r="E484" s="311">
        <f>E487</f>
        <v>0</v>
      </c>
      <c r="F484" s="474">
        <f>F487</f>
        <v>500</v>
      </c>
      <c r="G484" s="487">
        <f t="shared" si="153"/>
        <v>0</v>
      </c>
      <c r="H484" s="487">
        <f t="shared" si="153"/>
        <v>0</v>
      </c>
      <c r="I484" s="18">
        <v>0</v>
      </c>
      <c r="J484" s="18">
        <v>0</v>
      </c>
      <c r="K484" s="18">
        <v>0</v>
      </c>
      <c r="L484" s="18">
        <v>0</v>
      </c>
      <c r="M484" s="45"/>
    </row>
    <row r="485" spans="1:13" ht="13.5" customHeight="1" x14ac:dyDescent="0.2">
      <c r="A485" s="728" t="s">
        <v>334</v>
      </c>
      <c r="B485" s="729"/>
      <c r="C485" s="730"/>
      <c r="D485" s="139">
        <v>0</v>
      </c>
      <c r="E485" s="312">
        <v>0</v>
      </c>
      <c r="F485" s="475">
        <v>500</v>
      </c>
      <c r="G485" s="545">
        <v>0</v>
      </c>
      <c r="H485" s="545">
        <v>0</v>
      </c>
      <c r="I485" s="20">
        <v>0</v>
      </c>
      <c r="J485" s="20">
        <v>0</v>
      </c>
      <c r="K485" s="20">
        <f t="shared" ref="K485" si="154">G485/F485*100</f>
        <v>0</v>
      </c>
      <c r="L485" s="20">
        <v>0</v>
      </c>
    </row>
    <row r="486" spans="1:13" ht="13.5" customHeight="1" x14ac:dyDescent="0.2">
      <c r="B486" s="639">
        <v>3</v>
      </c>
      <c r="C486" s="183" t="s">
        <v>79</v>
      </c>
      <c r="D486" s="216">
        <f>D487</f>
        <v>0</v>
      </c>
      <c r="E486" s="339">
        <f>E487</f>
        <v>0</v>
      </c>
      <c r="F486" s="508">
        <f>F487</f>
        <v>500</v>
      </c>
      <c r="G486" s="493">
        <f>G487</f>
        <v>0</v>
      </c>
      <c r="H486" s="493">
        <f>H487</f>
        <v>0</v>
      </c>
      <c r="I486" s="643">
        <v>0</v>
      </c>
      <c r="J486" s="105">
        <v>0</v>
      </c>
      <c r="K486" s="105">
        <v>0</v>
      </c>
      <c r="L486" s="105">
        <v>0</v>
      </c>
      <c r="M486" s="45"/>
    </row>
    <row r="487" spans="1:13" ht="13.5" customHeight="1" x14ac:dyDescent="0.2">
      <c r="B487" s="639">
        <v>38</v>
      </c>
      <c r="C487" s="183" t="s">
        <v>83</v>
      </c>
      <c r="D487" s="644">
        <v>0</v>
      </c>
      <c r="E487" s="645">
        <v>0</v>
      </c>
      <c r="F487" s="646">
        <v>500</v>
      </c>
      <c r="G487" s="644">
        <v>0</v>
      </c>
      <c r="H487" s="644">
        <v>0</v>
      </c>
      <c r="I487" s="643">
        <v>0</v>
      </c>
      <c r="J487" s="105">
        <v>0</v>
      </c>
      <c r="K487" s="105">
        <v>0</v>
      </c>
      <c r="L487" s="105">
        <v>0</v>
      </c>
      <c r="M487" s="45"/>
    </row>
    <row r="488" spans="1:13" ht="13.5" customHeight="1" x14ac:dyDescent="0.2">
      <c r="B488" s="634">
        <v>381</v>
      </c>
      <c r="C488" s="635" t="s">
        <v>416</v>
      </c>
      <c r="D488" s="640">
        <v>0</v>
      </c>
      <c r="E488" s="641">
        <v>0</v>
      </c>
      <c r="F488" s="642">
        <v>500</v>
      </c>
      <c r="G488" s="640">
        <v>0</v>
      </c>
      <c r="H488" s="640">
        <v>0</v>
      </c>
      <c r="I488" s="232">
        <v>0</v>
      </c>
      <c r="J488" s="107">
        <v>0</v>
      </c>
      <c r="K488" s="107">
        <v>0</v>
      </c>
      <c r="L488" s="107">
        <v>0</v>
      </c>
      <c r="M488" s="45"/>
    </row>
    <row r="489" spans="1:13" ht="13.5" customHeight="1" x14ac:dyDescent="0.2">
      <c r="A489" s="714" t="s">
        <v>182</v>
      </c>
      <c r="B489" s="783"/>
      <c r="C489" s="784"/>
      <c r="D489" s="415">
        <f t="shared" ref="D489:H491" si="155">D490</f>
        <v>3732.84</v>
      </c>
      <c r="E489" s="636">
        <f t="shared" si="155"/>
        <v>5500</v>
      </c>
      <c r="F489" s="637">
        <f t="shared" si="155"/>
        <v>10000</v>
      </c>
      <c r="G489" s="638">
        <f t="shared" si="155"/>
        <v>10000</v>
      </c>
      <c r="H489" s="638">
        <f t="shared" si="155"/>
        <v>10000</v>
      </c>
      <c r="I489" s="115">
        <v>0</v>
      </c>
      <c r="J489" s="115">
        <f t="shared" si="149"/>
        <v>181.81818181818181</v>
      </c>
      <c r="K489" s="115">
        <f t="shared" si="150"/>
        <v>100</v>
      </c>
      <c r="L489" s="115">
        <f t="shared" si="151"/>
        <v>100</v>
      </c>
      <c r="M489" s="35"/>
    </row>
    <row r="490" spans="1:13" ht="13.5" customHeight="1" x14ac:dyDescent="0.2">
      <c r="A490" s="725" t="s">
        <v>138</v>
      </c>
      <c r="B490" s="726"/>
      <c r="C490" s="727"/>
      <c r="D490" s="142">
        <f t="shared" si="155"/>
        <v>3732.84</v>
      </c>
      <c r="E490" s="311">
        <f t="shared" si="155"/>
        <v>5500</v>
      </c>
      <c r="F490" s="474">
        <f>F492</f>
        <v>10000</v>
      </c>
      <c r="G490" s="487">
        <f>G492</f>
        <v>10000</v>
      </c>
      <c r="H490" s="487">
        <f>H492</f>
        <v>10000</v>
      </c>
      <c r="I490" s="18">
        <v>0</v>
      </c>
      <c r="J490" s="18">
        <v>0</v>
      </c>
      <c r="K490" s="18">
        <f t="shared" si="150"/>
        <v>100</v>
      </c>
      <c r="L490" s="18">
        <f t="shared" si="151"/>
        <v>100</v>
      </c>
      <c r="M490" s="35"/>
    </row>
    <row r="491" spans="1:13" ht="13.5" customHeight="1" x14ac:dyDescent="0.2">
      <c r="A491" s="711" t="s">
        <v>329</v>
      </c>
      <c r="B491" s="712"/>
      <c r="C491" s="713"/>
      <c r="D491" s="139">
        <f t="shared" si="155"/>
        <v>3732.84</v>
      </c>
      <c r="E491" s="312">
        <f t="shared" si="155"/>
        <v>5500</v>
      </c>
      <c r="F491" s="475">
        <f t="shared" si="155"/>
        <v>10000</v>
      </c>
      <c r="G491" s="545">
        <v>10000</v>
      </c>
      <c r="H491" s="545">
        <v>10000</v>
      </c>
      <c r="I491" s="20">
        <v>0</v>
      </c>
      <c r="J491" s="20">
        <f t="shared" ref="J491" si="156">F491/E491*100</f>
        <v>181.81818181818181</v>
      </c>
      <c r="K491" s="20">
        <f t="shared" si="150"/>
        <v>100</v>
      </c>
      <c r="L491" s="20">
        <f t="shared" si="151"/>
        <v>100</v>
      </c>
      <c r="M491" s="35"/>
    </row>
    <row r="492" spans="1:13" ht="13.5" customHeight="1" x14ac:dyDescent="0.2">
      <c r="B492" s="145">
        <v>3</v>
      </c>
      <c r="C492" s="260" t="s">
        <v>79</v>
      </c>
      <c r="D492" s="25">
        <f>SUM(D497,D495,D493)</f>
        <v>3732.84</v>
      </c>
      <c r="E492" s="331">
        <f>SUM(E497,E495)</f>
        <v>5500</v>
      </c>
      <c r="F492" s="483">
        <f>SUM(F493,F495,F497)</f>
        <v>10000</v>
      </c>
      <c r="G492" s="585">
        <f>SUM(F493,G497,G495)</f>
        <v>10000</v>
      </c>
      <c r="H492" s="585">
        <f>SUM(H493,H495,H497)</f>
        <v>10000</v>
      </c>
      <c r="I492" s="34">
        <v>0</v>
      </c>
      <c r="J492" s="34">
        <f t="shared" si="149"/>
        <v>181.81818181818181</v>
      </c>
      <c r="K492" s="34">
        <f t="shared" si="150"/>
        <v>100</v>
      </c>
      <c r="L492" s="34">
        <f t="shared" si="151"/>
        <v>100</v>
      </c>
      <c r="M492" s="35"/>
    </row>
    <row r="493" spans="1:13" ht="13.5" customHeight="1" x14ac:dyDescent="0.2">
      <c r="B493" s="259">
        <v>32</v>
      </c>
      <c r="C493" s="183" t="s">
        <v>80</v>
      </c>
      <c r="D493" s="262">
        <f>D494</f>
        <v>3732.84</v>
      </c>
      <c r="E493" s="339">
        <f>E494</f>
        <v>0</v>
      </c>
      <c r="F493" s="525">
        <f>F494</f>
        <v>3500</v>
      </c>
      <c r="G493" s="493">
        <f>G494</f>
        <v>3500</v>
      </c>
      <c r="H493" s="493">
        <f>H494</f>
        <v>3500</v>
      </c>
      <c r="I493" s="192">
        <v>0</v>
      </c>
      <c r="J493" s="34">
        <v>0</v>
      </c>
      <c r="K493" s="34">
        <v>0</v>
      </c>
      <c r="L493" s="34">
        <v>0</v>
      </c>
      <c r="M493" s="35"/>
    </row>
    <row r="494" spans="1:13" ht="13.5" customHeight="1" x14ac:dyDescent="0.2">
      <c r="B494" s="52">
        <v>323</v>
      </c>
      <c r="C494" s="181" t="s">
        <v>120</v>
      </c>
      <c r="D494" s="263">
        <v>3732.84</v>
      </c>
      <c r="E494" s="356">
        <v>0</v>
      </c>
      <c r="F494" s="501">
        <v>3500</v>
      </c>
      <c r="G494" s="494">
        <v>3500</v>
      </c>
      <c r="H494" s="494">
        <v>3500</v>
      </c>
      <c r="I494" s="232">
        <v>0</v>
      </c>
      <c r="J494" s="107">
        <v>0</v>
      </c>
      <c r="K494" s="107">
        <v>0</v>
      </c>
      <c r="L494" s="107">
        <v>0</v>
      </c>
      <c r="M494" s="35"/>
    </row>
    <row r="495" spans="1:13" ht="13.5" customHeight="1" x14ac:dyDescent="0.2">
      <c r="B495" s="96">
        <v>35</v>
      </c>
      <c r="C495" s="261" t="s">
        <v>141</v>
      </c>
      <c r="D495" s="194">
        <f>SUM(D496:D496)</f>
        <v>0</v>
      </c>
      <c r="E495" s="383">
        <f>SUM(E496:E496)</f>
        <v>4000</v>
      </c>
      <c r="F495" s="510">
        <f>SUM(F496:F496)</f>
        <v>5000</v>
      </c>
      <c r="G495" s="194">
        <f>SUM(G496:G496)</f>
        <v>5000</v>
      </c>
      <c r="H495" s="194">
        <f>SUM(H496:H496)</f>
        <v>5000</v>
      </c>
      <c r="I495" s="34">
        <v>0</v>
      </c>
      <c r="J495" s="34">
        <f t="shared" si="149"/>
        <v>125</v>
      </c>
      <c r="K495" s="34">
        <f t="shared" si="150"/>
        <v>100</v>
      </c>
      <c r="L495" s="34">
        <f t="shared" si="151"/>
        <v>100</v>
      </c>
      <c r="M495" s="35"/>
    </row>
    <row r="496" spans="1:13" ht="13.5" customHeight="1" x14ac:dyDescent="0.2">
      <c r="B496" s="148">
        <v>352</v>
      </c>
      <c r="C496" s="46" t="s">
        <v>142</v>
      </c>
      <c r="D496" s="27">
        <v>0</v>
      </c>
      <c r="E496" s="315">
        <v>4000</v>
      </c>
      <c r="F496" s="465">
        <v>5000</v>
      </c>
      <c r="G496" s="546">
        <v>5000</v>
      </c>
      <c r="H496" s="546">
        <v>5000</v>
      </c>
      <c r="I496" s="34">
        <v>0</v>
      </c>
      <c r="J496" s="34">
        <f t="shared" si="149"/>
        <v>125</v>
      </c>
      <c r="K496" s="34">
        <f t="shared" si="150"/>
        <v>100</v>
      </c>
      <c r="L496" s="34">
        <f t="shared" si="151"/>
        <v>100</v>
      </c>
      <c r="M496" s="35"/>
    </row>
    <row r="497" spans="1:13" ht="13.5" customHeight="1" x14ac:dyDescent="0.2">
      <c r="B497" s="239">
        <v>38</v>
      </c>
      <c r="C497" s="47" t="s">
        <v>167</v>
      </c>
      <c r="D497" s="88">
        <f>SUM(D498:D498)</f>
        <v>0</v>
      </c>
      <c r="E497" s="314">
        <f>SUM(E498:E498)</f>
        <v>1500</v>
      </c>
      <c r="F497" s="476">
        <f>SUM(F498:F498)</f>
        <v>1500</v>
      </c>
      <c r="G497" s="88">
        <f>SUM(G498:G498)</f>
        <v>1500</v>
      </c>
      <c r="H497" s="88">
        <f>SUM(H498:H498)</f>
        <v>1500</v>
      </c>
      <c r="I497" s="34">
        <v>0</v>
      </c>
      <c r="J497" s="34">
        <v>0</v>
      </c>
      <c r="K497" s="34">
        <f t="shared" si="150"/>
        <v>100</v>
      </c>
      <c r="L497" s="34">
        <f t="shared" si="151"/>
        <v>100</v>
      </c>
      <c r="M497" s="35"/>
    </row>
    <row r="498" spans="1:13" ht="13.5" customHeight="1" x14ac:dyDescent="0.2">
      <c r="A498" s="240"/>
      <c r="B498" s="213">
        <v>381</v>
      </c>
      <c r="C498" s="48" t="s">
        <v>166</v>
      </c>
      <c r="D498" s="27">
        <v>0</v>
      </c>
      <c r="E498" s="315">
        <v>1500</v>
      </c>
      <c r="F498" s="526">
        <v>1500</v>
      </c>
      <c r="G498" s="586">
        <v>1500</v>
      </c>
      <c r="H498" s="586">
        <v>1500</v>
      </c>
      <c r="I498" s="34">
        <v>0</v>
      </c>
      <c r="J498" s="34">
        <v>0</v>
      </c>
      <c r="K498" s="34">
        <f t="shared" si="150"/>
        <v>100</v>
      </c>
      <c r="L498" s="34">
        <f t="shared" si="151"/>
        <v>100</v>
      </c>
      <c r="M498" s="35"/>
    </row>
    <row r="499" spans="1:13" s="80" customFormat="1" ht="16.5" customHeight="1" x14ac:dyDescent="0.2">
      <c r="A499" s="778" t="s">
        <v>294</v>
      </c>
      <c r="B499" s="778"/>
      <c r="C499" s="779"/>
      <c r="D499" s="91">
        <f>D500</f>
        <v>9136.0400000000009</v>
      </c>
      <c r="E499" s="384">
        <f>E500</f>
        <v>8300</v>
      </c>
      <c r="F499" s="527">
        <f>F500</f>
        <v>19800</v>
      </c>
      <c r="G499" s="527">
        <f>G500</f>
        <v>4800</v>
      </c>
      <c r="H499" s="527">
        <f>H500</f>
        <v>4800</v>
      </c>
      <c r="I499" s="34">
        <f>E499/D499*100</f>
        <v>90.848989277630125</v>
      </c>
      <c r="J499" s="34">
        <f t="shared" ref="J499" si="157">F499/E499*100</f>
        <v>238.55421686746988</v>
      </c>
      <c r="K499" s="34">
        <f t="shared" ref="K499" si="158">G499/F499*100</f>
        <v>24.242424242424242</v>
      </c>
      <c r="L499" s="34">
        <f t="shared" ref="L499" si="159">H499/G499*100</f>
        <v>100</v>
      </c>
      <c r="M499" s="83"/>
    </row>
    <row r="500" spans="1:13" ht="21.6" customHeight="1" x14ac:dyDescent="0.2">
      <c r="A500" s="719" t="s">
        <v>285</v>
      </c>
      <c r="B500" s="720"/>
      <c r="C500" s="721"/>
      <c r="D500" s="170">
        <f>SUM(D501,D511)</f>
        <v>9136.0400000000009</v>
      </c>
      <c r="E500" s="385">
        <f>SUM(E501,E511)</f>
        <v>8300</v>
      </c>
      <c r="F500" s="472">
        <f>SUM(F501,F511)</f>
        <v>19800</v>
      </c>
      <c r="G500" s="573">
        <f>SUM(G511,G501)</f>
        <v>4800</v>
      </c>
      <c r="H500" s="573">
        <f>SUM(H511,H501)</f>
        <v>4800</v>
      </c>
      <c r="I500" s="90">
        <f>E500/D500*100</f>
        <v>90.848989277630125</v>
      </c>
      <c r="J500" s="90">
        <f t="shared" si="149"/>
        <v>238.55421686746988</v>
      </c>
      <c r="K500" s="90">
        <f t="shared" si="150"/>
        <v>24.242424242424242</v>
      </c>
      <c r="L500" s="90">
        <f t="shared" si="151"/>
        <v>100</v>
      </c>
    </row>
    <row r="501" spans="1:13" ht="13.5" customHeight="1" x14ac:dyDescent="0.2">
      <c r="A501" s="722" t="s">
        <v>143</v>
      </c>
      <c r="B501" s="723"/>
      <c r="C501" s="724"/>
      <c r="D501" s="143">
        <f t="shared" ref="D501:H502" si="160">D502</f>
        <v>4150.04</v>
      </c>
      <c r="E501" s="363">
        <f t="shared" si="160"/>
        <v>4800</v>
      </c>
      <c r="F501" s="505">
        <f t="shared" si="160"/>
        <v>4800</v>
      </c>
      <c r="G501" s="574">
        <f t="shared" si="160"/>
        <v>4800</v>
      </c>
      <c r="H501" s="574">
        <f t="shared" si="160"/>
        <v>4800</v>
      </c>
      <c r="I501" s="16">
        <f>E501/D501*100</f>
        <v>115.66153579242611</v>
      </c>
      <c r="J501" s="16">
        <f t="shared" si="149"/>
        <v>100</v>
      </c>
      <c r="K501" s="16">
        <f t="shared" si="150"/>
        <v>100</v>
      </c>
      <c r="L501" s="16">
        <f t="shared" si="151"/>
        <v>100</v>
      </c>
    </row>
    <row r="502" spans="1:13" ht="13.5" customHeight="1" x14ac:dyDescent="0.2">
      <c r="A502" s="725" t="s">
        <v>138</v>
      </c>
      <c r="B502" s="726"/>
      <c r="C502" s="727"/>
      <c r="D502" s="142">
        <f>D505</f>
        <v>4150.04</v>
      </c>
      <c r="E502" s="311">
        <f>E505</f>
        <v>4800</v>
      </c>
      <c r="F502" s="474">
        <f>F505</f>
        <v>4800</v>
      </c>
      <c r="G502" s="487">
        <f t="shared" si="160"/>
        <v>4800</v>
      </c>
      <c r="H502" s="487">
        <f>H505</f>
        <v>4800</v>
      </c>
      <c r="I502" s="18">
        <v>0</v>
      </c>
      <c r="J502" s="18">
        <v>0</v>
      </c>
      <c r="K502" s="18">
        <f t="shared" si="150"/>
        <v>100</v>
      </c>
      <c r="L502" s="18">
        <f t="shared" si="151"/>
        <v>100</v>
      </c>
    </row>
    <row r="503" spans="1:13" ht="13.5" customHeight="1" x14ac:dyDescent="0.2">
      <c r="A503" s="711" t="s">
        <v>329</v>
      </c>
      <c r="B503" s="712"/>
      <c r="C503" s="713"/>
      <c r="D503" s="139">
        <v>0</v>
      </c>
      <c r="E503" s="312">
        <v>0</v>
      </c>
      <c r="F503" s="475">
        <v>0</v>
      </c>
      <c r="G503" s="545">
        <f>G505</f>
        <v>4800</v>
      </c>
      <c r="H503" s="545">
        <f>H505</f>
        <v>4800</v>
      </c>
      <c r="I503" s="20">
        <v>0</v>
      </c>
      <c r="J503" s="20">
        <v>0</v>
      </c>
      <c r="K503" s="20">
        <v>0</v>
      </c>
      <c r="L503" s="20">
        <f t="shared" si="151"/>
        <v>100</v>
      </c>
    </row>
    <row r="504" spans="1:13" ht="13.5" customHeight="1" x14ac:dyDescent="0.2">
      <c r="A504" s="728" t="s">
        <v>334</v>
      </c>
      <c r="B504" s="729"/>
      <c r="C504" s="730"/>
      <c r="D504" s="139">
        <v>4150.04</v>
      </c>
      <c r="E504" s="312">
        <v>4800</v>
      </c>
      <c r="F504" s="475">
        <v>4800</v>
      </c>
      <c r="G504" s="545">
        <v>0</v>
      </c>
      <c r="H504" s="545">
        <v>0</v>
      </c>
      <c r="I504" s="20">
        <v>0</v>
      </c>
      <c r="J504" s="20">
        <f t="shared" ref="J504" si="161">F504/E504*100</f>
        <v>100</v>
      </c>
      <c r="K504" s="20">
        <f t="shared" si="150"/>
        <v>0</v>
      </c>
      <c r="L504" s="20">
        <v>0</v>
      </c>
    </row>
    <row r="505" spans="1:13" ht="13.5" customHeight="1" x14ac:dyDescent="0.2">
      <c r="B505" s="145">
        <v>3</v>
      </c>
      <c r="C505" s="141" t="s">
        <v>79</v>
      </c>
      <c r="D505" s="21">
        <f>SUM(D506,D508)</f>
        <v>4150.04</v>
      </c>
      <c r="E505" s="325">
        <f>SUM(E506,E508)</f>
        <v>4800</v>
      </c>
      <c r="F505" s="477">
        <f>SUM(F506,F508)</f>
        <v>4800</v>
      </c>
      <c r="G505" s="587">
        <f>SUM(G506,G508)</f>
        <v>4800</v>
      </c>
      <c r="H505" s="587">
        <f>SUM(H506,H508)</f>
        <v>4800</v>
      </c>
      <c r="I505" s="34">
        <f>E505/D505*100</f>
        <v>115.66153579242611</v>
      </c>
      <c r="J505" s="34">
        <f t="shared" si="149"/>
        <v>100</v>
      </c>
      <c r="K505" s="34">
        <f t="shared" si="150"/>
        <v>100</v>
      </c>
      <c r="L505" s="34">
        <f t="shared" si="151"/>
        <v>100</v>
      </c>
    </row>
    <row r="506" spans="1:13" ht="13.5" customHeight="1" x14ac:dyDescent="0.2">
      <c r="B506" s="96">
        <v>38</v>
      </c>
      <c r="C506" s="42" t="s">
        <v>83</v>
      </c>
      <c r="D506" s="88">
        <f>SUM(D507:D507)</f>
        <v>3800</v>
      </c>
      <c r="E506" s="314">
        <f>SUM(E507:E507)</f>
        <v>4000</v>
      </c>
      <c r="F506" s="476">
        <f>SUM(F507:F507)</f>
        <v>4000</v>
      </c>
      <c r="G506" s="88">
        <f>SUM(G507:G507)</f>
        <v>4000</v>
      </c>
      <c r="H506" s="88">
        <f>SUM(H507:H507)</f>
        <v>4000</v>
      </c>
      <c r="I506" s="34">
        <f>E506/D506*100</f>
        <v>105.26315789473684</v>
      </c>
      <c r="J506" s="34">
        <f t="shared" si="149"/>
        <v>100</v>
      </c>
      <c r="K506" s="34">
        <f t="shared" si="150"/>
        <v>100</v>
      </c>
      <c r="L506" s="34">
        <f t="shared" si="151"/>
        <v>100</v>
      </c>
    </row>
    <row r="507" spans="1:13" ht="13.5" customHeight="1" x14ac:dyDescent="0.2">
      <c r="B507" s="97">
        <v>381</v>
      </c>
      <c r="C507" s="46" t="s">
        <v>84</v>
      </c>
      <c r="D507" s="27">
        <v>3800</v>
      </c>
      <c r="E507" s="328">
        <v>4000</v>
      </c>
      <c r="F507" s="486">
        <v>4000</v>
      </c>
      <c r="G507" s="550">
        <v>4000</v>
      </c>
      <c r="H507" s="550">
        <v>4000</v>
      </c>
      <c r="I507" s="34">
        <f>E507/D507*100</f>
        <v>105.26315789473684</v>
      </c>
      <c r="J507" s="34">
        <f t="shared" si="149"/>
        <v>100</v>
      </c>
      <c r="K507" s="34">
        <f t="shared" si="150"/>
        <v>100</v>
      </c>
      <c r="L507" s="34">
        <f t="shared" si="151"/>
        <v>100</v>
      </c>
    </row>
    <row r="508" spans="1:13" ht="13.5" customHeight="1" x14ac:dyDescent="0.2">
      <c r="B508" s="96">
        <v>32</v>
      </c>
      <c r="C508" s="42" t="s">
        <v>80</v>
      </c>
      <c r="D508" s="122">
        <f>SUM(D509,D510)</f>
        <v>350.04</v>
      </c>
      <c r="E508" s="122">
        <f>SUM(E509,E510)</f>
        <v>800</v>
      </c>
      <c r="F508" s="528">
        <f>SUM(F509,F510)</f>
        <v>800</v>
      </c>
      <c r="G508" s="528">
        <f>SUM(G509,G510)</f>
        <v>800</v>
      </c>
      <c r="H508" s="528">
        <f>SUM(H509,H510)</f>
        <v>800</v>
      </c>
      <c r="I508" s="34">
        <f>E508/D508*100</f>
        <v>228.54530910753056</v>
      </c>
      <c r="J508" s="34">
        <f t="shared" ref="J508:J509" si="162">F508/E508*100</f>
        <v>100</v>
      </c>
      <c r="K508" s="34">
        <f t="shared" ref="K508:K509" si="163">G508/F508*100</f>
        <v>100</v>
      </c>
      <c r="L508" s="34">
        <f t="shared" ref="L508:L509" si="164">H508/G508*100</f>
        <v>100</v>
      </c>
    </row>
    <row r="509" spans="1:13" ht="13.5" customHeight="1" x14ac:dyDescent="0.2">
      <c r="B509" s="148">
        <v>322</v>
      </c>
      <c r="C509" s="151" t="s">
        <v>154</v>
      </c>
      <c r="D509" s="28">
        <v>350.04</v>
      </c>
      <c r="E509" s="386">
        <v>800</v>
      </c>
      <c r="F509" s="529">
        <v>600</v>
      </c>
      <c r="G509" s="588">
        <v>600</v>
      </c>
      <c r="H509" s="588">
        <v>600</v>
      </c>
      <c r="I509" s="34">
        <f>E509/D509*100</f>
        <v>228.54530910753056</v>
      </c>
      <c r="J509" s="34">
        <f t="shared" si="162"/>
        <v>75</v>
      </c>
      <c r="K509" s="34">
        <f t="shared" si="163"/>
        <v>100</v>
      </c>
      <c r="L509" s="34">
        <f t="shared" si="164"/>
        <v>100</v>
      </c>
    </row>
    <row r="510" spans="1:13" ht="13.5" customHeight="1" x14ac:dyDescent="0.2">
      <c r="B510" s="213">
        <v>323</v>
      </c>
      <c r="C510" s="181" t="s">
        <v>120</v>
      </c>
      <c r="D510" s="214">
        <v>0</v>
      </c>
      <c r="E510" s="386">
        <v>0</v>
      </c>
      <c r="F510" s="529">
        <v>200</v>
      </c>
      <c r="G510" s="588">
        <v>200</v>
      </c>
      <c r="H510" s="588">
        <v>200</v>
      </c>
      <c r="I510" s="34">
        <v>0</v>
      </c>
      <c r="J510" s="34">
        <v>0</v>
      </c>
      <c r="K510" s="34">
        <v>0</v>
      </c>
      <c r="L510" s="34">
        <v>0</v>
      </c>
    </row>
    <row r="511" spans="1:13" ht="13.5" customHeight="1" x14ac:dyDescent="0.2">
      <c r="A511" s="793" t="s">
        <v>144</v>
      </c>
      <c r="B511" s="793"/>
      <c r="C511" s="793"/>
      <c r="D511" s="143">
        <f t="shared" ref="D511:H515" si="165">D512</f>
        <v>4986</v>
      </c>
      <c r="E511" s="363">
        <f t="shared" si="165"/>
        <v>3500</v>
      </c>
      <c r="F511" s="505">
        <f t="shared" si="165"/>
        <v>15000</v>
      </c>
      <c r="G511" s="574">
        <f t="shared" si="165"/>
        <v>0</v>
      </c>
      <c r="H511" s="574">
        <f t="shared" si="165"/>
        <v>0</v>
      </c>
      <c r="I511" s="16">
        <v>0</v>
      </c>
      <c r="J511" s="16">
        <v>0</v>
      </c>
      <c r="K511" s="16">
        <v>0</v>
      </c>
      <c r="L511" s="16">
        <v>0</v>
      </c>
    </row>
    <row r="512" spans="1:13" ht="13.5" customHeight="1" x14ac:dyDescent="0.2">
      <c r="A512" s="759" t="s">
        <v>138</v>
      </c>
      <c r="B512" s="759"/>
      <c r="C512" s="759"/>
      <c r="D512" s="142">
        <f t="shared" si="165"/>
        <v>4986</v>
      </c>
      <c r="E512" s="311">
        <f>E515</f>
        <v>3500</v>
      </c>
      <c r="F512" s="474">
        <f>F515</f>
        <v>15000</v>
      </c>
      <c r="G512" s="487">
        <f t="shared" si="165"/>
        <v>0</v>
      </c>
      <c r="H512" s="487">
        <f t="shared" si="165"/>
        <v>0</v>
      </c>
      <c r="I512" s="18">
        <v>0</v>
      </c>
      <c r="J512" s="18">
        <v>0</v>
      </c>
      <c r="K512" s="18">
        <v>0</v>
      </c>
      <c r="L512" s="18">
        <v>0</v>
      </c>
    </row>
    <row r="513" spans="1:18" ht="13.5" customHeight="1" x14ac:dyDescent="0.2">
      <c r="A513" s="711" t="s">
        <v>329</v>
      </c>
      <c r="B513" s="712"/>
      <c r="C513" s="713"/>
      <c r="D513" s="139">
        <f>D515</f>
        <v>4986</v>
      </c>
      <c r="E513" s="312">
        <v>3500</v>
      </c>
      <c r="F513" s="475">
        <f>F515</f>
        <v>15000</v>
      </c>
      <c r="G513" s="545">
        <f>G515</f>
        <v>0</v>
      </c>
      <c r="H513" s="545">
        <f>H515</f>
        <v>0</v>
      </c>
      <c r="I513" s="20">
        <v>0</v>
      </c>
      <c r="J513" s="20">
        <v>0</v>
      </c>
      <c r="K513" s="20">
        <v>0</v>
      </c>
      <c r="L513" s="20">
        <v>0</v>
      </c>
    </row>
    <row r="514" spans="1:18" ht="13.5" customHeight="1" x14ac:dyDescent="0.2">
      <c r="A514" s="731" t="s">
        <v>330</v>
      </c>
      <c r="B514" s="732"/>
      <c r="C514" s="732"/>
      <c r="D514" s="139">
        <v>0</v>
      </c>
      <c r="E514" s="312">
        <v>0</v>
      </c>
      <c r="F514" s="475">
        <v>0</v>
      </c>
      <c r="G514" s="545">
        <v>0</v>
      </c>
      <c r="H514" s="545">
        <v>0</v>
      </c>
      <c r="I514" s="20">
        <v>0</v>
      </c>
      <c r="J514" s="20">
        <v>0</v>
      </c>
      <c r="K514" s="20">
        <v>0</v>
      </c>
      <c r="L514" s="20">
        <v>0</v>
      </c>
    </row>
    <row r="515" spans="1:18" ht="13.5" customHeight="1" x14ac:dyDescent="0.2">
      <c r="B515" s="145">
        <v>4</v>
      </c>
      <c r="C515" s="141" t="s">
        <v>103</v>
      </c>
      <c r="D515" s="21">
        <f t="shared" si="165"/>
        <v>4986</v>
      </c>
      <c r="E515" s="325">
        <f t="shared" si="165"/>
        <v>3500</v>
      </c>
      <c r="F515" s="477">
        <f t="shared" si="165"/>
        <v>15000</v>
      </c>
      <c r="G515" s="548">
        <f t="shared" si="165"/>
        <v>0</v>
      </c>
      <c r="H515" s="548">
        <f t="shared" si="165"/>
        <v>0</v>
      </c>
      <c r="I515" s="34">
        <v>0</v>
      </c>
      <c r="J515" s="34">
        <v>0</v>
      </c>
      <c r="K515" s="34">
        <v>0</v>
      </c>
      <c r="L515" s="34">
        <v>0</v>
      </c>
    </row>
    <row r="516" spans="1:18" ht="13.5" customHeight="1" x14ac:dyDescent="0.2">
      <c r="B516" s="96">
        <v>42</v>
      </c>
      <c r="C516" s="42" t="s">
        <v>117</v>
      </c>
      <c r="D516" s="88">
        <f>SUM(D517:D517)</f>
        <v>4986</v>
      </c>
      <c r="E516" s="314">
        <f>SUM(E517:E517)</f>
        <v>3500</v>
      </c>
      <c r="F516" s="476">
        <f>SUM(F517:F517)</f>
        <v>15000</v>
      </c>
      <c r="G516" s="88">
        <f>SUM(G517:G517)</f>
        <v>0</v>
      </c>
      <c r="H516" s="58">
        <f>SUM(H517:H517)</f>
        <v>0</v>
      </c>
      <c r="I516" s="34">
        <v>0</v>
      </c>
      <c r="J516" s="34">
        <v>0</v>
      </c>
      <c r="K516" s="34">
        <v>0</v>
      </c>
      <c r="L516" s="34">
        <v>0</v>
      </c>
    </row>
    <row r="517" spans="1:18" ht="13.5" customHeight="1" x14ac:dyDescent="0.2">
      <c r="A517" s="212"/>
      <c r="B517" s="97">
        <v>421</v>
      </c>
      <c r="C517" s="46" t="s">
        <v>109</v>
      </c>
      <c r="D517" s="44">
        <v>4986</v>
      </c>
      <c r="E517" s="328">
        <v>3500</v>
      </c>
      <c r="F517" s="465">
        <v>15000</v>
      </c>
      <c r="G517" s="546">
        <v>0</v>
      </c>
      <c r="H517" s="546">
        <v>0</v>
      </c>
      <c r="I517" s="34">
        <v>0</v>
      </c>
      <c r="J517" s="34">
        <v>0</v>
      </c>
      <c r="K517" s="34">
        <v>0</v>
      </c>
      <c r="L517" s="34">
        <v>0</v>
      </c>
    </row>
    <row r="518" spans="1:18" ht="16.5" customHeight="1" x14ac:dyDescent="0.2">
      <c r="A518" s="778" t="s">
        <v>293</v>
      </c>
      <c r="B518" s="778"/>
      <c r="C518" s="779"/>
      <c r="D518" s="89">
        <f>D519</f>
        <v>19594.469999999998</v>
      </c>
      <c r="E518" s="387">
        <f>E519</f>
        <v>36600</v>
      </c>
      <c r="F518" s="524">
        <f>F519</f>
        <v>26835</v>
      </c>
      <c r="G518" s="524">
        <f>G519</f>
        <v>21915</v>
      </c>
      <c r="H518" s="524">
        <f>H519</f>
        <v>15165</v>
      </c>
      <c r="I518" s="87">
        <v>0</v>
      </c>
      <c r="J518" s="87">
        <v>0</v>
      </c>
      <c r="K518" s="87">
        <v>0</v>
      </c>
      <c r="L518" s="87">
        <v>0</v>
      </c>
    </row>
    <row r="519" spans="1:18" ht="24" customHeight="1" x14ac:dyDescent="0.2">
      <c r="A519" s="719" t="s">
        <v>286</v>
      </c>
      <c r="B519" s="720"/>
      <c r="C519" s="721"/>
      <c r="D519" s="144">
        <f>SUM(D520,D526,D532,D539,D545)</f>
        <v>19594.469999999998</v>
      </c>
      <c r="E519" s="309">
        <f>SUM(E520,E526,E532,E539,E545)</f>
        <v>36600</v>
      </c>
      <c r="F519" s="472">
        <f>SUM(F520,F526,F532,F539,F545)</f>
        <v>26835</v>
      </c>
      <c r="G519" s="573">
        <f>SUM(G520,G526,G532,G539,G545)</f>
        <v>21915</v>
      </c>
      <c r="H519" s="573">
        <f>SUM(H520,H526,H532,H539,H545)</f>
        <v>15165</v>
      </c>
      <c r="I519" s="90">
        <f t="shared" ref="I519:I587" si="166">E519/D519*100</f>
        <v>186.78739460674365</v>
      </c>
      <c r="J519" s="90">
        <f t="shared" ref="J519:J587" si="167">F519/E519*100</f>
        <v>73.319672131147541</v>
      </c>
      <c r="K519" s="90">
        <f t="shared" ref="K519:K587" si="168">G519/F519*100</f>
        <v>81.665735047512584</v>
      </c>
      <c r="L519" s="90">
        <f t="shared" ref="L519:L587" si="169">H519/G519*100</f>
        <v>69.199178644763862</v>
      </c>
      <c r="M519" s="35"/>
      <c r="Q519" s="717"/>
    </row>
    <row r="520" spans="1:18" ht="16.5" customHeight="1" x14ac:dyDescent="0.2">
      <c r="A520" s="722" t="s">
        <v>145</v>
      </c>
      <c r="B520" s="723"/>
      <c r="C520" s="724"/>
      <c r="D520" s="143">
        <f t="shared" ref="D520:H522" si="170">D521</f>
        <v>4000</v>
      </c>
      <c r="E520" s="363">
        <f t="shared" si="170"/>
        <v>5000</v>
      </c>
      <c r="F520" s="505">
        <f t="shared" si="170"/>
        <v>5040</v>
      </c>
      <c r="G520" s="574">
        <f t="shared" si="170"/>
        <v>4000</v>
      </c>
      <c r="H520" s="574">
        <f t="shared" si="170"/>
        <v>4000</v>
      </c>
      <c r="I520" s="16">
        <f t="shared" si="166"/>
        <v>125</v>
      </c>
      <c r="J520" s="16">
        <f t="shared" si="167"/>
        <v>100.8</v>
      </c>
      <c r="K520" s="16">
        <f t="shared" si="168"/>
        <v>79.365079365079367</v>
      </c>
      <c r="L520" s="16">
        <f t="shared" si="169"/>
        <v>100</v>
      </c>
      <c r="M520" s="35"/>
      <c r="Q520" s="717"/>
    </row>
    <row r="521" spans="1:18" ht="13.5" customHeight="1" x14ac:dyDescent="0.2">
      <c r="A521" s="725" t="s">
        <v>146</v>
      </c>
      <c r="B521" s="726"/>
      <c r="C521" s="727"/>
      <c r="D521" s="142">
        <f t="shared" si="170"/>
        <v>4000</v>
      </c>
      <c r="E521" s="311">
        <f>E523</f>
        <v>5000</v>
      </c>
      <c r="F521" s="474">
        <f>F523</f>
        <v>5040</v>
      </c>
      <c r="G521" s="487">
        <f t="shared" si="170"/>
        <v>4000</v>
      </c>
      <c r="H521" s="487">
        <f t="shared" si="170"/>
        <v>4000</v>
      </c>
      <c r="I521" s="18">
        <v>0</v>
      </c>
      <c r="J521" s="18">
        <f t="shared" si="167"/>
        <v>100.8</v>
      </c>
      <c r="K521" s="18">
        <f t="shared" si="168"/>
        <v>79.365079365079367</v>
      </c>
      <c r="L521" s="18">
        <f t="shared" si="169"/>
        <v>100</v>
      </c>
      <c r="M521" s="35"/>
      <c r="Q521" s="717"/>
    </row>
    <row r="522" spans="1:18" ht="13.5" customHeight="1" x14ac:dyDescent="0.2">
      <c r="A522" s="711" t="s">
        <v>329</v>
      </c>
      <c r="B522" s="712"/>
      <c r="C522" s="713"/>
      <c r="D522" s="139">
        <f t="shared" si="170"/>
        <v>4000</v>
      </c>
      <c r="E522" s="312">
        <f t="shared" si="170"/>
        <v>5000</v>
      </c>
      <c r="F522" s="475">
        <f t="shared" si="170"/>
        <v>5040</v>
      </c>
      <c r="G522" s="545">
        <f t="shared" si="170"/>
        <v>4000</v>
      </c>
      <c r="H522" s="545">
        <f t="shared" si="170"/>
        <v>4000</v>
      </c>
      <c r="I522" s="20">
        <f t="shared" ref="I522" si="171">E522/D522*100</f>
        <v>125</v>
      </c>
      <c r="J522" s="20">
        <f t="shared" si="167"/>
        <v>100.8</v>
      </c>
      <c r="K522" s="20">
        <f t="shared" si="168"/>
        <v>79.365079365079367</v>
      </c>
      <c r="L522" s="20">
        <f t="shared" si="169"/>
        <v>100</v>
      </c>
      <c r="M522" s="35"/>
      <c r="Q522" s="717"/>
    </row>
    <row r="523" spans="1:18" ht="13.5" customHeight="1" x14ac:dyDescent="0.2">
      <c r="B523" s="145">
        <v>3</v>
      </c>
      <c r="C523" s="141" t="s">
        <v>79</v>
      </c>
      <c r="D523" s="21">
        <f>SUM(D524)</f>
        <v>4000</v>
      </c>
      <c r="E523" s="325">
        <f>SUM(E524)</f>
        <v>5000</v>
      </c>
      <c r="F523" s="477">
        <f>SUM(F524)</f>
        <v>5040</v>
      </c>
      <c r="G523" s="503">
        <f>SUM(G524)</f>
        <v>4000</v>
      </c>
      <c r="H523" s="503">
        <f>SUM(H524)</f>
        <v>4000</v>
      </c>
      <c r="I523" s="34">
        <f t="shared" si="166"/>
        <v>125</v>
      </c>
      <c r="J523" s="34">
        <f t="shared" si="167"/>
        <v>100.8</v>
      </c>
      <c r="K523" s="34">
        <f t="shared" si="168"/>
        <v>79.365079365079367</v>
      </c>
      <c r="L523" s="34">
        <f t="shared" si="169"/>
        <v>100</v>
      </c>
      <c r="M523" s="35"/>
      <c r="N523" s="717"/>
      <c r="P523" s="45"/>
      <c r="R523" s="717"/>
    </row>
    <row r="524" spans="1:18" ht="13.5" customHeight="1" x14ac:dyDescent="0.2">
      <c r="B524" s="96">
        <v>38</v>
      </c>
      <c r="C524" s="42" t="s">
        <v>83</v>
      </c>
      <c r="D524" s="88">
        <f>SUM(D525:D525)</f>
        <v>4000</v>
      </c>
      <c r="E524" s="314">
        <f>SUM(E525:E525)</f>
        <v>5000</v>
      </c>
      <c r="F524" s="476">
        <f>SUM(F525)</f>
        <v>5040</v>
      </c>
      <c r="G524" s="88">
        <f>SUM(G525:G525)</f>
        <v>4000</v>
      </c>
      <c r="H524" s="88">
        <f>SUM(H525:H525)</f>
        <v>4000</v>
      </c>
      <c r="I524" s="34">
        <f t="shared" si="166"/>
        <v>125</v>
      </c>
      <c r="J524" s="34">
        <f t="shared" si="167"/>
        <v>100.8</v>
      </c>
      <c r="K524" s="34">
        <f t="shared" si="168"/>
        <v>79.365079365079367</v>
      </c>
      <c r="L524" s="34">
        <f t="shared" si="169"/>
        <v>100</v>
      </c>
      <c r="M524" s="35"/>
      <c r="N524" s="717"/>
      <c r="P524" s="45"/>
      <c r="R524" s="717"/>
    </row>
    <row r="525" spans="1:18" ht="13.5" customHeight="1" x14ac:dyDescent="0.2">
      <c r="B525" s="97">
        <v>381</v>
      </c>
      <c r="C525" s="46" t="s">
        <v>84</v>
      </c>
      <c r="D525" s="27">
        <v>4000</v>
      </c>
      <c r="E525" s="315">
        <v>5000</v>
      </c>
      <c r="F525" s="486">
        <v>5040</v>
      </c>
      <c r="G525" s="546">
        <v>4000</v>
      </c>
      <c r="H525" s="546">
        <v>4000</v>
      </c>
      <c r="I525" s="34">
        <f t="shared" si="166"/>
        <v>125</v>
      </c>
      <c r="J525" s="34">
        <f t="shared" si="167"/>
        <v>100.8</v>
      </c>
      <c r="K525" s="34">
        <f t="shared" si="168"/>
        <v>79.365079365079367</v>
      </c>
      <c r="L525" s="34">
        <f t="shared" si="169"/>
        <v>100</v>
      </c>
      <c r="M525" s="35"/>
      <c r="N525" s="717"/>
      <c r="P525" s="45"/>
      <c r="R525" s="717"/>
    </row>
    <row r="526" spans="1:18" ht="16.5" customHeight="1" x14ac:dyDescent="0.2">
      <c r="A526" s="722" t="s">
        <v>147</v>
      </c>
      <c r="B526" s="723"/>
      <c r="C526" s="724"/>
      <c r="D526" s="143">
        <f t="shared" ref="D526:H529" si="172">D527</f>
        <v>6000</v>
      </c>
      <c r="E526" s="363">
        <f t="shared" si="172"/>
        <v>7000</v>
      </c>
      <c r="F526" s="505">
        <f t="shared" si="172"/>
        <v>9480</v>
      </c>
      <c r="G526" s="574">
        <f t="shared" si="172"/>
        <v>9500</v>
      </c>
      <c r="H526" s="574">
        <f t="shared" si="172"/>
        <v>6000</v>
      </c>
      <c r="I526" s="16">
        <f t="shared" si="166"/>
        <v>116.66666666666667</v>
      </c>
      <c r="J526" s="16">
        <f t="shared" si="167"/>
        <v>135.42857142857144</v>
      </c>
      <c r="K526" s="16">
        <f t="shared" si="168"/>
        <v>100.21097046413503</v>
      </c>
      <c r="L526" s="16">
        <f t="shared" si="169"/>
        <v>63.157894736842103</v>
      </c>
      <c r="M526" s="35"/>
      <c r="N526" s="717"/>
      <c r="P526" s="452"/>
      <c r="R526" s="717"/>
    </row>
    <row r="527" spans="1:18" ht="13.5" customHeight="1" x14ac:dyDescent="0.2">
      <c r="A527" s="725" t="s">
        <v>148</v>
      </c>
      <c r="B527" s="726"/>
      <c r="C527" s="727"/>
      <c r="D527" s="142">
        <f t="shared" si="172"/>
        <v>6000</v>
      </c>
      <c r="E527" s="311">
        <f t="shared" si="172"/>
        <v>7000</v>
      </c>
      <c r="F527" s="474">
        <f>F529</f>
        <v>9480</v>
      </c>
      <c r="G527" s="487">
        <f t="shared" si="172"/>
        <v>9500</v>
      </c>
      <c r="H527" s="487">
        <f t="shared" si="172"/>
        <v>6000</v>
      </c>
      <c r="I527" s="18">
        <v>0</v>
      </c>
      <c r="J527" s="18">
        <v>0</v>
      </c>
      <c r="K527" s="18">
        <f t="shared" si="168"/>
        <v>100.21097046413503</v>
      </c>
      <c r="L527" s="18">
        <f t="shared" si="169"/>
        <v>63.157894736842103</v>
      </c>
      <c r="M527" s="35"/>
      <c r="P527" s="45"/>
    </row>
    <row r="528" spans="1:18" ht="13.5" customHeight="1" x14ac:dyDescent="0.2">
      <c r="A528" s="728" t="s">
        <v>334</v>
      </c>
      <c r="B528" s="729"/>
      <c r="C528" s="730"/>
      <c r="D528" s="139">
        <f t="shared" si="172"/>
        <v>6000</v>
      </c>
      <c r="E528" s="312">
        <f t="shared" si="172"/>
        <v>7000</v>
      </c>
      <c r="F528" s="475">
        <f t="shared" si="172"/>
        <v>9480</v>
      </c>
      <c r="G528" s="545">
        <f t="shared" si="172"/>
        <v>9500</v>
      </c>
      <c r="H528" s="545">
        <f t="shared" si="172"/>
        <v>6000</v>
      </c>
      <c r="I528" s="20">
        <f t="shared" ref="I528" si="173">E528/D528*100</f>
        <v>116.66666666666667</v>
      </c>
      <c r="J528" s="20">
        <f t="shared" ref="J528" si="174">F528/E528*100</f>
        <v>135.42857142857144</v>
      </c>
      <c r="K528" s="20">
        <f t="shared" si="168"/>
        <v>100.21097046413503</v>
      </c>
      <c r="L528" s="20">
        <f t="shared" si="169"/>
        <v>63.157894736842103</v>
      </c>
      <c r="M528" s="35"/>
    </row>
    <row r="529" spans="1:16" ht="13.5" customHeight="1" x14ac:dyDescent="0.2">
      <c r="B529" s="145">
        <v>3</v>
      </c>
      <c r="C529" s="141" t="s">
        <v>79</v>
      </c>
      <c r="D529" s="21">
        <f t="shared" si="172"/>
        <v>6000</v>
      </c>
      <c r="E529" s="325">
        <f t="shared" si="172"/>
        <v>7000</v>
      </c>
      <c r="F529" s="477">
        <f t="shared" si="172"/>
        <v>9480</v>
      </c>
      <c r="G529" s="548">
        <f t="shared" si="172"/>
        <v>9500</v>
      </c>
      <c r="H529" s="548">
        <f t="shared" si="172"/>
        <v>6000</v>
      </c>
      <c r="I529" s="34">
        <f t="shared" si="166"/>
        <v>116.66666666666667</v>
      </c>
      <c r="J529" s="34">
        <f t="shared" si="167"/>
        <v>135.42857142857144</v>
      </c>
      <c r="K529" s="34">
        <f t="shared" si="168"/>
        <v>100.21097046413503</v>
      </c>
      <c r="L529" s="34">
        <f t="shared" si="169"/>
        <v>63.157894736842103</v>
      </c>
      <c r="M529" s="35"/>
    </row>
    <row r="530" spans="1:16" ht="13.5" customHeight="1" x14ac:dyDescent="0.2">
      <c r="B530" s="96">
        <v>38</v>
      </c>
      <c r="C530" s="42" t="s">
        <v>83</v>
      </c>
      <c r="D530" s="88">
        <f>SUM(D531:D531)</f>
        <v>6000</v>
      </c>
      <c r="E530" s="314">
        <f>SUM(E531:E531)</f>
        <v>7000</v>
      </c>
      <c r="F530" s="476">
        <f>SUM(F531:F531)</f>
        <v>9480</v>
      </c>
      <c r="G530" s="88">
        <f>SUM(G531:G531)</f>
        <v>9500</v>
      </c>
      <c r="H530" s="88">
        <f>SUM(H531:H531)</f>
        <v>6000</v>
      </c>
      <c r="I530" s="34">
        <f t="shared" si="166"/>
        <v>116.66666666666667</v>
      </c>
      <c r="J530" s="34">
        <f t="shared" si="167"/>
        <v>135.42857142857144</v>
      </c>
      <c r="K530" s="34">
        <f t="shared" si="168"/>
        <v>100.21097046413503</v>
      </c>
      <c r="L530" s="34">
        <f t="shared" si="169"/>
        <v>63.157894736842103</v>
      </c>
      <c r="M530" s="35"/>
    </row>
    <row r="531" spans="1:16" ht="13.5" customHeight="1" x14ac:dyDescent="0.2">
      <c r="B531" s="148">
        <v>382</v>
      </c>
      <c r="C531" s="151" t="s">
        <v>140</v>
      </c>
      <c r="D531" s="27">
        <v>6000</v>
      </c>
      <c r="E531" s="328">
        <v>7000</v>
      </c>
      <c r="F531" s="486">
        <v>9480</v>
      </c>
      <c r="G531" s="546">
        <v>9500</v>
      </c>
      <c r="H531" s="546">
        <v>6000</v>
      </c>
      <c r="I531" s="34">
        <f t="shared" si="166"/>
        <v>116.66666666666667</v>
      </c>
      <c r="J531" s="34">
        <f t="shared" si="167"/>
        <v>135.42857142857144</v>
      </c>
      <c r="K531" s="34">
        <f t="shared" si="168"/>
        <v>100.21097046413503</v>
      </c>
      <c r="L531" s="34">
        <f t="shared" si="169"/>
        <v>63.157894736842103</v>
      </c>
      <c r="M531" s="35"/>
    </row>
    <row r="532" spans="1:16" ht="14.25" customHeight="1" x14ac:dyDescent="0.2">
      <c r="A532" s="793" t="s">
        <v>149</v>
      </c>
      <c r="B532" s="793"/>
      <c r="C532" s="793"/>
      <c r="D532" s="143">
        <f t="shared" ref="D532:H536" si="175">D533</f>
        <v>7170.19</v>
      </c>
      <c r="E532" s="363">
        <f t="shared" si="175"/>
        <v>15000</v>
      </c>
      <c r="F532" s="505">
        <f t="shared" si="175"/>
        <v>5000</v>
      </c>
      <c r="G532" s="574">
        <f t="shared" si="175"/>
        <v>0</v>
      </c>
      <c r="H532" s="574">
        <f t="shared" si="175"/>
        <v>0</v>
      </c>
      <c r="I532" s="16">
        <f t="shared" si="166"/>
        <v>209.19947728023948</v>
      </c>
      <c r="J532" s="16">
        <f t="shared" si="167"/>
        <v>33.333333333333329</v>
      </c>
      <c r="K532" s="16">
        <f t="shared" si="168"/>
        <v>0</v>
      </c>
      <c r="L532" s="16">
        <v>0</v>
      </c>
      <c r="M532" s="35"/>
    </row>
    <row r="533" spans="1:16" ht="13.5" customHeight="1" x14ac:dyDescent="0.2">
      <c r="A533" s="759" t="s">
        <v>148</v>
      </c>
      <c r="B533" s="759"/>
      <c r="C533" s="759"/>
      <c r="D533" s="142">
        <f>D536</f>
        <v>7170.19</v>
      </c>
      <c r="E533" s="311">
        <f>E536</f>
        <v>15000</v>
      </c>
      <c r="F533" s="474">
        <f>F536</f>
        <v>5000</v>
      </c>
      <c r="G533" s="487">
        <f t="shared" si="175"/>
        <v>0</v>
      </c>
      <c r="H533" s="487">
        <f t="shared" si="175"/>
        <v>0</v>
      </c>
      <c r="I533" s="18">
        <v>0</v>
      </c>
      <c r="J533" s="18">
        <v>0</v>
      </c>
      <c r="K533" s="18">
        <f t="shared" si="168"/>
        <v>0</v>
      </c>
      <c r="L533" s="18">
        <v>0</v>
      </c>
      <c r="M533" s="35"/>
    </row>
    <row r="534" spans="1:16" ht="13.5" customHeight="1" x14ac:dyDescent="0.2">
      <c r="A534" s="728" t="s">
        <v>334</v>
      </c>
      <c r="B534" s="729"/>
      <c r="C534" s="730"/>
      <c r="D534" s="19">
        <v>7170.19</v>
      </c>
      <c r="E534" s="312">
        <v>15000</v>
      </c>
      <c r="F534" s="475">
        <f>F536</f>
        <v>5000</v>
      </c>
      <c r="G534" s="545">
        <f>G536</f>
        <v>0</v>
      </c>
      <c r="H534" s="545">
        <f>H536</f>
        <v>0</v>
      </c>
      <c r="I534" s="20">
        <v>0</v>
      </c>
      <c r="J534" s="20">
        <f t="shared" ref="J534" si="176">F534/E534*100</f>
        <v>33.333333333333329</v>
      </c>
      <c r="K534" s="20">
        <f t="shared" si="168"/>
        <v>0</v>
      </c>
      <c r="L534" s="20">
        <v>0</v>
      </c>
      <c r="M534" s="35"/>
    </row>
    <row r="535" spans="1:16" ht="13.5" customHeight="1" x14ac:dyDescent="0.2">
      <c r="A535" s="731" t="s">
        <v>330</v>
      </c>
      <c r="B535" s="732"/>
      <c r="C535" s="732"/>
      <c r="D535" s="139">
        <v>0</v>
      </c>
      <c r="E535" s="312">
        <v>0</v>
      </c>
      <c r="F535" s="475">
        <v>0</v>
      </c>
      <c r="G535" s="545">
        <v>0</v>
      </c>
      <c r="H535" s="545">
        <v>0</v>
      </c>
      <c r="I535" s="20">
        <v>0</v>
      </c>
      <c r="J535" s="20">
        <v>0</v>
      </c>
      <c r="K535" s="20">
        <v>0</v>
      </c>
      <c r="L535" s="20">
        <v>0</v>
      </c>
      <c r="M535" s="35"/>
    </row>
    <row r="536" spans="1:16" ht="13.5" customHeight="1" x14ac:dyDescent="0.2">
      <c r="B536" s="145">
        <v>4</v>
      </c>
      <c r="C536" s="141" t="s">
        <v>103</v>
      </c>
      <c r="D536" s="21">
        <f t="shared" si="175"/>
        <v>7170.19</v>
      </c>
      <c r="E536" s="325">
        <f t="shared" si="175"/>
        <v>15000</v>
      </c>
      <c r="F536" s="477">
        <f t="shared" si="175"/>
        <v>5000</v>
      </c>
      <c r="G536" s="548">
        <f t="shared" si="175"/>
        <v>0</v>
      </c>
      <c r="H536" s="548">
        <f t="shared" si="175"/>
        <v>0</v>
      </c>
      <c r="I536" s="34">
        <f t="shared" si="166"/>
        <v>209.19947728023948</v>
      </c>
      <c r="J536" s="34">
        <f t="shared" si="167"/>
        <v>33.333333333333329</v>
      </c>
      <c r="K536" s="34">
        <f t="shared" si="168"/>
        <v>0</v>
      </c>
      <c r="L536" s="34">
        <v>0</v>
      </c>
      <c r="M536" s="35"/>
    </row>
    <row r="537" spans="1:16" ht="13.5" customHeight="1" x14ac:dyDescent="0.2">
      <c r="B537" s="96">
        <v>42</v>
      </c>
      <c r="C537" s="42" t="s">
        <v>150</v>
      </c>
      <c r="D537" s="88">
        <f>SUM(D538:D538)</f>
        <v>7170.19</v>
      </c>
      <c r="E537" s="314">
        <f>SUM(E538:E538)</f>
        <v>15000</v>
      </c>
      <c r="F537" s="476">
        <f>SUM(F538:F538)</f>
        <v>5000</v>
      </c>
      <c r="G537" s="88">
        <f>SUM(G538:G538)</f>
        <v>0</v>
      </c>
      <c r="H537" s="88">
        <f>SUM(H538:H538)</f>
        <v>0</v>
      </c>
      <c r="I537" s="34">
        <f t="shared" si="166"/>
        <v>209.19947728023948</v>
      </c>
      <c r="J537" s="34">
        <f t="shared" si="167"/>
        <v>33.333333333333329</v>
      </c>
      <c r="K537" s="34">
        <f t="shared" si="168"/>
        <v>0</v>
      </c>
      <c r="L537" s="34">
        <v>0</v>
      </c>
      <c r="M537" s="35"/>
    </row>
    <row r="538" spans="1:16" ht="13.5" customHeight="1" x14ac:dyDescent="0.2">
      <c r="B538" s="148">
        <v>421</v>
      </c>
      <c r="C538" s="151" t="s">
        <v>151</v>
      </c>
      <c r="D538" s="27">
        <v>7170.19</v>
      </c>
      <c r="E538" s="328">
        <v>15000</v>
      </c>
      <c r="F538" s="486">
        <v>5000</v>
      </c>
      <c r="G538" s="546">
        <v>0</v>
      </c>
      <c r="H538" s="546">
        <v>0</v>
      </c>
      <c r="I538" s="34">
        <f t="shared" si="166"/>
        <v>209.19947728023948</v>
      </c>
      <c r="J538" s="34">
        <f t="shared" si="167"/>
        <v>33.333333333333329</v>
      </c>
      <c r="K538" s="34">
        <f t="shared" si="168"/>
        <v>0</v>
      </c>
      <c r="L538" s="34">
        <v>0</v>
      </c>
      <c r="M538" s="35"/>
      <c r="N538" s="45"/>
    </row>
    <row r="539" spans="1:16" ht="17.25" customHeight="1" x14ac:dyDescent="0.2">
      <c r="A539" s="768" t="s">
        <v>236</v>
      </c>
      <c r="B539" s="768"/>
      <c r="C539" s="768"/>
      <c r="D539" s="143">
        <f t="shared" ref="D539:H542" si="177">D540</f>
        <v>0</v>
      </c>
      <c r="E539" s="363">
        <f>E542</f>
        <v>5350</v>
      </c>
      <c r="F539" s="505">
        <f t="shared" si="177"/>
        <v>4565</v>
      </c>
      <c r="G539" s="574">
        <f t="shared" si="177"/>
        <v>5815</v>
      </c>
      <c r="H539" s="574">
        <f t="shared" si="177"/>
        <v>2565</v>
      </c>
      <c r="I539" s="16">
        <v>0</v>
      </c>
      <c r="J539" s="16">
        <f t="shared" si="167"/>
        <v>85.327102803738313</v>
      </c>
      <c r="K539" s="16">
        <f t="shared" si="168"/>
        <v>127.38225629791896</v>
      </c>
      <c r="L539" s="16">
        <f t="shared" si="169"/>
        <v>44.110060189165949</v>
      </c>
      <c r="M539" s="35"/>
    </row>
    <row r="540" spans="1:16" ht="13.5" customHeight="1" x14ac:dyDescent="0.2">
      <c r="A540" s="803" t="s">
        <v>146</v>
      </c>
      <c r="B540" s="803"/>
      <c r="C540" s="803"/>
      <c r="D540" s="142">
        <f t="shared" si="177"/>
        <v>0</v>
      </c>
      <c r="E540" s="311">
        <f t="shared" si="177"/>
        <v>5350</v>
      </c>
      <c r="F540" s="474">
        <f>F542</f>
        <v>4565</v>
      </c>
      <c r="G540" s="487">
        <f t="shared" si="177"/>
        <v>5815</v>
      </c>
      <c r="H540" s="487">
        <f t="shared" si="177"/>
        <v>2565</v>
      </c>
      <c r="I540" s="18">
        <v>0</v>
      </c>
      <c r="J540" s="18">
        <v>0</v>
      </c>
      <c r="K540" s="18">
        <f t="shared" si="168"/>
        <v>127.38225629791896</v>
      </c>
      <c r="L540" s="18">
        <f t="shared" si="169"/>
        <v>44.110060189165949</v>
      </c>
    </row>
    <row r="541" spans="1:16" ht="13.5" customHeight="1" x14ac:dyDescent="0.2">
      <c r="A541" s="711" t="s">
        <v>329</v>
      </c>
      <c r="B541" s="712"/>
      <c r="C541" s="713"/>
      <c r="D541" s="139">
        <f t="shared" si="177"/>
        <v>0</v>
      </c>
      <c r="E541" s="312">
        <f t="shared" si="177"/>
        <v>5350</v>
      </c>
      <c r="F541" s="475">
        <f t="shared" si="177"/>
        <v>4565</v>
      </c>
      <c r="G541" s="545">
        <f t="shared" si="177"/>
        <v>5815</v>
      </c>
      <c r="H541" s="545">
        <f t="shared" si="177"/>
        <v>2565</v>
      </c>
      <c r="I541" s="20">
        <v>0</v>
      </c>
      <c r="J541" s="20">
        <f t="shared" ref="J541" si="178">F541/E541*100</f>
        <v>85.327102803738313</v>
      </c>
      <c r="K541" s="20">
        <f t="shared" si="168"/>
        <v>127.38225629791896</v>
      </c>
      <c r="L541" s="20">
        <f t="shared" si="169"/>
        <v>44.110060189165949</v>
      </c>
    </row>
    <row r="542" spans="1:16" ht="13.5" customHeight="1" x14ac:dyDescent="0.2">
      <c r="B542" s="145">
        <v>4</v>
      </c>
      <c r="C542" s="159" t="s">
        <v>152</v>
      </c>
      <c r="D542" s="21">
        <f t="shared" si="177"/>
        <v>0</v>
      </c>
      <c r="E542" s="325">
        <f t="shared" si="177"/>
        <v>5350</v>
      </c>
      <c r="F542" s="477">
        <f t="shared" si="177"/>
        <v>4565</v>
      </c>
      <c r="G542" s="548">
        <f t="shared" si="177"/>
        <v>5815</v>
      </c>
      <c r="H542" s="548">
        <f t="shared" si="177"/>
        <v>2565</v>
      </c>
      <c r="I542" s="34">
        <v>0</v>
      </c>
      <c r="J542" s="34">
        <f t="shared" si="167"/>
        <v>85.327102803738313</v>
      </c>
      <c r="K542" s="34">
        <f t="shared" si="168"/>
        <v>127.38225629791896</v>
      </c>
      <c r="L542" s="34">
        <f t="shared" si="169"/>
        <v>44.110060189165949</v>
      </c>
    </row>
    <row r="543" spans="1:16" ht="13.5" customHeight="1" x14ac:dyDescent="0.2">
      <c r="B543" s="96">
        <v>42</v>
      </c>
      <c r="C543" s="42" t="s">
        <v>153</v>
      </c>
      <c r="D543" s="88">
        <f>SUM(D544:D544)</f>
        <v>0</v>
      </c>
      <c r="E543" s="314">
        <f>SUM(E544:E544)</f>
        <v>5350</v>
      </c>
      <c r="F543" s="476">
        <f>SUM(F544:F544)</f>
        <v>4565</v>
      </c>
      <c r="G543" s="88">
        <f>SUM(G544:G544)</f>
        <v>5815</v>
      </c>
      <c r="H543" s="88">
        <f>SUM(H544:H544)</f>
        <v>2565</v>
      </c>
      <c r="I543" s="34">
        <v>0</v>
      </c>
      <c r="J543" s="34">
        <f t="shared" si="167"/>
        <v>85.327102803738313</v>
      </c>
      <c r="K543" s="34">
        <f t="shared" si="168"/>
        <v>127.38225629791896</v>
      </c>
      <c r="L543" s="34">
        <f t="shared" si="169"/>
        <v>44.110060189165949</v>
      </c>
      <c r="P543" s="45"/>
    </row>
    <row r="544" spans="1:16" ht="13.5" customHeight="1" x14ac:dyDescent="0.2">
      <c r="B544" s="148">
        <v>426</v>
      </c>
      <c r="C544" s="149" t="s">
        <v>174</v>
      </c>
      <c r="D544" s="40">
        <v>0</v>
      </c>
      <c r="E544" s="334">
        <v>5350</v>
      </c>
      <c r="F544" s="486">
        <v>4565</v>
      </c>
      <c r="G544" s="550">
        <v>5815</v>
      </c>
      <c r="H544" s="550">
        <v>2565</v>
      </c>
      <c r="I544" s="34">
        <v>0</v>
      </c>
      <c r="J544" s="34">
        <f t="shared" si="167"/>
        <v>85.327102803738313</v>
      </c>
      <c r="K544" s="34">
        <f t="shared" si="168"/>
        <v>127.38225629791896</v>
      </c>
      <c r="L544" s="34">
        <f t="shared" si="169"/>
        <v>44.110060189165949</v>
      </c>
      <c r="M544" s="45"/>
    </row>
    <row r="545" spans="1:14" ht="13.5" customHeight="1" x14ac:dyDescent="0.2">
      <c r="A545" s="714" t="s">
        <v>256</v>
      </c>
      <c r="B545" s="715"/>
      <c r="C545" s="716"/>
      <c r="D545" s="147">
        <f>D546</f>
        <v>2424.2799999999997</v>
      </c>
      <c r="E545" s="310">
        <f>E546</f>
        <v>4250</v>
      </c>
      <c r="F545" s="473">
        <f>F546</f>
        <v>2750</v>
      </c>
      <c r="G545" s="512">
        <f>G546</f>
        <v>2600</v>
      </c>
      <c r="H545" s="512">
        <f>H546</f>
        <v>2600</v>
      </c>
      <c r="I545" s="16">
        <f t="shared" si="166"/>
        <v>175.3097826983682</v>
      </c>
      <c r="J545" s="16">
        <f t="shared" si="167"/>
        <v>64.705882352941174</v>
      </c>
      <c r="K545" s="16">
        <f t="shared" si="168"/>
        <v>94.545454545454547</v>
      </c>
      <c r="L545" s="16">
        <f t="shared" si="169"/>
        <v>100</v>
      </c>
      <c r="M545" s="35"/>
    </row>
    <row r="546" spans="1:14" ht="13.5" customHeight="1" x14ac:dyDescent="0.2">
      <c r="A546" s="725" t="s">
        <v>148</v>
      </c>
      <c r="B546" s="726"/>
      <c r="C546" s="727"/>
      <c r="D546" s="142">
        <f>D550</f>
        <v>2424.2799999999997</v>
      </c>
      <c r="E546" s="311">
        <f>E550</f>
        <v>4250</v>
      </c>
      <c r="F546" s="474">
        <f>F550</f>
        <v>2750</v>
      </c>
      <c r="G546" s="487">
        <f>G550</f>
        <v>2600</v>
      </c>
      <c r="H546" s="487">
        <f>H550</f>
        <v>2600</v>
      </c>
      <c r="I546" s="18">
        <v>0</v>
      </c>
      <c r="J546" s="18">
        <v>0</v>
      </c>
      <c r="K546" s="18">
        <f t="shared" si="168"/>
        <v>94.545454545454547</v>
      </c>
      <c r="L546" s="18">
        <f t="shared" si="169"/>
        <v>100</v>
      </c>
    </row>
    <row r="547" spans="1:14" ht="13.5" customHeight="1" x14ac:dyDescent="0.2">
      <c r="A547" s="711" t="s">
        <v>329</v>
      </c>
      <c r="B547" s="712"/>
      <c r="C547" s="713"/>
      <c r="D547" s="139">
        <v>0</v>
      </c>
      <c r="E547" s="312">
        <v>0</v>
      </c>
      <c r="F547" s="475">
        <v>0</v>
      </c>
      <c r="G547" s="545">
        <v>2600</v>
      </c>
      <c r="H547" s="545">
        <v>2600</v>
      </c>
      <c r="I547" s="20">
        <v>0</v>
      </c>
      <c r="J547" s="20">
        <v>0</v>
      </c>
      <c r="K547" s="20">
        <v>0</v>
      </c>
      <c r="L547" s="20">
        <f t="shared" si="169"/>
        <v>100</v>
      </c>
    </row>
    <row r="548" spans="1:14" ht="13.5" customHeight="1" x14ac:dyDescent="0.2">
      <c r="A548" s="728" t="s">
        <v>334</v>
      </c>
      <c r="B548" s="729"/>
      <c r="C548" s="730"/>
      <c r="D548" s="139">
        <v>2424.2800000000002</v>
      </c>
      <c r="E548" s="312">
        <v>4250</v>
      </c>
      <c r="F548" s="475">
        <v>1250</v>
      </c>
      <c r="G548" s="545">
        <v>0</v>
      </c>
      <c r="H548" s="545">
        <v>0</v>
      </c>
      <c r="I548" s="20">
        <v>0</v>
      </c>
      <c r="J548" s="20">
        <v>0</v>
      </c>
      <c r="K548" s="20">
        <f t="shared" si="168"/>
        <v>0</v>
      </c>
      <c r="L548" s="20">
        <v>0</v>
      </c>
    </row>
    <row r="549" spans="1:14" ht="13.5" customHeight="1" x14ac:dyDescent="0.2">
      <c r="A549" s="734" t="s">
        <v>326</v>
      </c>
      <c r="B549" s="735"/>
      <c r="C549" s="736"/>
      <c r="D549" s="139">
        <v>0</v>
      </c>
      <c r="E549" s="312">
        <v>0</v>
      </c>
      <c r="F549" s="475">
        <v>1500</v>
      </c>
      <c r="G549" s="545">
        <v>0</v>
      </c>
      <c r="H549" s="545">
        <v>0</v>
      </c>
      <c r="I549" s="20">
        <v>0</v>
      </c>
      <c r="J549" s="20">
        <v>0</v>
      </c>
      <c r="K549" s="20">
        <v>0</v>
      </c>
      <c r="L549" s="20">
        <v>0</v>
      </c>
    </row>
    <row r="550" spans="1:14" ht="13.5" customHeight="1" x14ac:dyDescent="0.2">
      <c r="B550" s="145">
        <v>3</v>
      </c>
      <c r="C550" s="141" t="s">
        <v>79</v>
      </c>
      <c r="D550" s="21">
        <f>SUM(D554,D551)</f>
        <v>2424.2799999999997</v>
      </c>
      <c r="E550" s="325">
        <f>SUM(E554,E551)</f>
        <v>4250</v>
      </c>
      <c r="F550" s="477">
        <f>SUM(F554,F551)</f>
        <v>2750</v>
      </c>
      <c r="G550" s="548">
        <f>SUM(G554,G551)</f>
        <v>2600</v>
      </c>
      <c r="H550" s="548">
        <f>SUM(H554,H551)</f>
        <v>2600</v>
      </c>
      <c r="I550" s="34">
        <f t="shared" si="166"/>
        <v>175.3097826983682</v>
      </c>
      <c r="J550" s="34">
        <f t="shared" si="167"/>
        <v>64.705882352941174</v>
      </c>
      <c r="K550" s="34">
        <f t="shared" si="168"/>
        <v>94.545454545454547</v>
      </c>
      <c r="L550" s="34">
        <f t="shared" si="169"/>
        <v>100</v>
      </c>
    </row>
    <row r="551" spans="1:14" ht="13.5" customHeight="1" x14ac:dyDescent="0.2">
      <c r="B551" s="96">
        <v>32</v>
      </c>
      <c r="C551" s="42" t="s">
        <v>80</v>
      </c>
      <c r="D551" s="88">
        <f>SUM(D552,D553)</f>
        <v>1362.5</v>
      </c>
      <c r="E551" s="314">
        <f>SUM(E552,E553)</f>
        <v>2750</v>
      </c>
      <c r="F551" s="476">
        <f>SUM(F552,F553)</f>
        <v>1250</v>
      </c>
      <c r="G551" s="88">
        <f>SUM(G552,G553)</f>
        <v>1100</v>
      </c>
      <c r="H551" s="563">
        <f>SUM(H552,H553)</f>
        <v>1100</v>
      </c>
      <c r="I551" s="34">
        <v>0</v>
      </c>
      <c r="J551" s="34">
        <f t="shared" si="167"/>
        <v>45.454545454545453</v>
      </c>
      <c r="K551" s="34">
        <f t="shared" si="168"/>
        <v>88</v>
      </c>
      <c r="L551" s="34">
        <f t="shared" si="169"/>
        <v>100</v>
      </c>
    </row>
    <row r="552" spans="1:14" ht="13.5" customHeight="1" x14ac:dyDescent="0.2">
      <c r="B552" s="97">
        <v>322</v>
      </c>
      <c r="C552" s="151" t="s">
        <v>154</v>
      </c>
      <c r="D552" s="28">
        <v>0</v>
      </c>
      <c r="E552" s="318">
        <v>750</v>
      </c>
      <c r="F552" s="529">
        <v>900</v>
      </c>
      <c r="G552" s="588">
        <v>875</v>
      </c>
      <c r="H552" s="588">
        <v>875</v>
      </c>
      <c r="I552" s="193">
        <v>0</v>
      </c>
      <c r="J552" s="193">
        <f t="shared" si="167"/>
        <v>120</v>
      </c>
      <c r="K552" s="193">
        <f t="shared" si="168"/>
        <v>97.222222222222214</v>
      </c>
      <c r="L552" s="34">
        <f t="shared" si="169"/>
        <v>100</v>
      </c>
    </row>
    <row r="553" spans="1:14" ht="13.5" customHeight="1" x14ac:dyDescent="0.2">
      <c r="B553" s="52">
        <v>323</v>
      </c>
      <c r="C553" s="181" t="s">
        <v>120</v>
      </c>
      <c r="D553" s="195">
        <v>1362.5</v>
      </c>
      <c r="E553" s="356">
        <v>2000</v>
      </c>
      <c r="F553" s="509">
        <v>350</v>
      </c>
      <c r="G553" s="494">
        <v>225</v>
      </c>
      <c r="H553" s="494">
        <v>225</v>
      </c>
      <c r="I553" s="196">
        <v>0</v>
      </c>
      <c r="J553" s="196">
        <v>0</v>
      </c>
      <c r="K553" s="196">
        <v>0</v>
      </c>
      <c r="L553" s="192">
        <v>0</v>
      </c>
    </row>
    <row r="554" spans="1:14" ht="13.5" customHeight="1" x14ac:dyDescent="0.2">
      <c r="B554" s="101">
        <v>38</v>
      </c>
      <c r="C554" s="141" t="s">
        <v>83</v>
      </c>
      <c r="D554" s="194">
        <f>SUM(D555:D555)</f>
        <v>1061.78</v>
      </c>
      <c r="E554" s="383">
        <f>SUM(E555:E555)</f>
        <v>1500</v>
      </c>
      <c r="F554" s="510">
        <f>SUM(F555:F555)</f>
        <v>1500</v>
      </c>
      <c r="G554" s="194">
        <f>SUM(G555:G555)</f>
        <v>1500</v>
      </c>
      <c r="H554" s="194">
        <f>SUM(H555:H555)</f>
        <v>1500</v>
      </c>
      <c r="I554" s="187">
        <f t="shared" si="166"/>
        <v>141.27220328128237</v>
      </c>
      <c r="J554" s="187">
        <f t="shared" si="167"/>
        <v>100</v>
      </c>
      <c r="K554" s="187">
        <f t="shared" si="168"/>
        <v>100</v>
      </c>
      <c r="L554" s="34">
        <f t="shared" si="169"/>
        <v>100</v>
      </c>
    </row>
    <row r="555" spans="1:14" ht="13.5" customHeight="1" x14ac:dyDescent="0.2">
      <c r="B555" s="148">
        <v>381</v>
      </c>
      <c r="C555" s="149" t="s">
        <v>387</v>
      </c>
      <c r="D555" s="27">
        <v>1061.78</v>
      </c>
      <c r="E555" s="315">
        <v>1500</v>
      </c>
      <c r="F555" s="486">
        <v>1500</v>
      </c>
      <c r="G555" s="546">
        <v>1500</v>
      </c>
      <c r="H555" s="546">
        <v>1500</v>
      </c>
      <c r="I555" s="34">
        <f t="shared" si="166"/>
        <v>141.27220328128237</v>
      </c>
      <c r="J555" s="34">
        <f t="shared" si="167"/>
        <v>100</v>
      </c>
      <c r="K555" s="34">
        <f t="shared" si="168"/>
        <v>100</v>
      </c>
      <c r="L555" s="34">
        <f t="shared" si="169"/>
        <v>100</v>
      </c>
    </row>
    <row r="556" spans="1:14" s="85" customFormat="1" ht="17.25" customHeight="1" x14ac:dyDescent="0.2">
      <c r="A556" s="859" t="s">
        <v>292</v>
      </c>
      <c r="B556" s="859"/>
      <c r="C556" s="859"/>
      <c r="D556" s="198">
        <v>108749.08</v>
      </c>
      <c r="E556" s="387">
        <f>E557</f>
        <v>26500</v>
      </c>
      <c r="F556" s="524">
        <f>F557</f>
        <v>27540</v>
      </c>
      <c r="G556" s="524">
        <f>G557</f>
        <v>26500</v>
      </c>
      <c r="H556" s="524">
        <f>H557</f>
        <v>23500</v>
      </c>
      <c r="I556" s="84">
        <v>0</v>
      </c>
      <c r="J556" s="84">
        <v>0</v>
      </c>
      <c r="K556" s="84">
        <v>0</v>
      </c>
      <c r="L556" s="84">
        <v>0</v>
      </c>
    </row>
    <row r="557" spans="1:14" ht="21.95" customHeight="1" x14ac:dyDescent="0.2">
      <c r="A557" s="862" t="s">
        <v>287</v>
      </c>
      <c r="B557" s="863"/>
      <c r="C557" s="863"/>
      <c r="D557" s="144">
        <f>SUM(D558,D568,D575,D582)</f>
        <v>21067.899999999998</v>
      </c>
      <c r="E557" s="309">
        <f>SUM(E558,E568,E575,E582)</f>
        <v>26500</v>
      </c>
      <c r="F557" s="472">
        <f>SUM(F558,F568,F575,F582,F589)</f>
        <v>27540</v>
      </c>
      <c r="G557" s="573">
        <f>SUM(G558,G568,G575,G582)</f>
        <v>26500</v>
      </c>
      <c r="H557" s="573">
        <f>SUM(H558,H568,H575,H582)</f>
        <v>23500</v>
      </c>
      <c r="I557" s="90">
        <f t="shared" si="166"/>
        <v>125.78377531695139</v>
      </c>
      <c r="J557" s="90">
        <f t="shared" si="167"/>
        <v>103.92452830188678</v>
      </c>
      <c r="K557" s="90">
        <f t="shared" si="168"/>
        <v>96.223674655047205</v>
      </c>
      <c r="L557" s="90">
        <f t="shared" si="169"/>
        <v>88.679245283018872</v>
      </c>
      <c r="M557" s="35"/>
      <c r="N557" s="35"/>
    </row>
    <row r="558" spans="1:14" ht="27" customHeight="1" x14ac:dyDescent="0.2">
      <c r="A558" s="793" t="s">
        <v>155</v>
      </c>
      <c r="B558" s="793"/>
      <c r="C558" s="793"/>
      <c r="D558" s="150">
        <f>D559</f>
        <v>15099.92</v>
      </c>
      <c r="E558" s="379">
        <f>E559</f>
        <v>18000</v>
      </c>
      <c r="F558" s="505">
        <f>F559</f>
        <v>18000</v>
      </c>
      <c r="G558" s="581">
        <f>G559</f>
        <v>18000</v>
      </c>
      <c r="H558" s="581">
        <f>H559</f>
        <v>15000</v>
      </c>
      <c r="I558" s="115">
        <f t="shared" si="166"/>
        <v>119.20592956783878</v>
      </c>
      <c r="J558" s="115">
        <f t="shared" si="167"/>
        <v>100</v>
      </c>
      <c r="K558" s="115">
        <f t="shared" si="168"/>
        <v>100</v>
      </c>
      <c r="L558" s="115">
        <f t="shared" si="169"/>
        <v>83.333333333333343</v>
      </c>
      <c r="M558" s="35"/>
      <c r="N558" s="35"/>
    </row>
    <row r="559" spans="1:14" ht="13.5" customHeight="1" x14ac:dyDescent="0.2">
      <c r="A559" s="759" t="s">
        <v>156</v>
      </c>
      <c r="B559" s="759"/>
      <c r="C559" s="759"/>
      <c r="D559" s="142">
        <f>D563</f>
        <v>15099.92</v>
      </c>
      <c r="E559" s="311">
        <f>E563</f>
        <v>18000</v>
      </c>
      <c r="F559" s="474">
        <f>F563</f>
        <v>18000</v>
      </c>
      <c r="G559" s="487">
        <f>G563</f>
        <v>18000</v>
      </c>
      <c r="H559" s="487">
        <f>H563</f>
        <v>15000</v>
      </c>
      <c r="I559" s="18">
        <v>0</v>
      </c>
      <c r="J559" s="18">
        <v>0</v>
      </c>
      <c r="K559" s="18">
        <f t="shared" si="168"/>
        <v>100</v>
      </c>
      <c r="L559" s="18">
        <f t="shared" si="169"/>
        <v>83.333333333333343</v>
      </c>
      <c r="M559" s="35"/>
      <c r="N559" s="35"/>
    </row>
    <row r="560" spans="1:14" ht="13.5" customHeight="1" x14ac:dyDescent="0.2">
      <c r="A560" s="711" t="s">
        <v>329</v>
      </c>
      <c r="B560" s="712"/>
      <c r="C560" s="713"/>
      <c r="D560" s="153">
        <v>0</v>
      </c>
      <c r="E560" s="312">
        <v>0</v>
      </c>
      <c r="F560" s="475">
        <v>0</v>
      </c>
      <c r="G560" s="545">
        <v>0</v>
      </c>
      <c r="H560" s="545">
        <v>0</v>
      </c>
      <c r="I560" s="20">
        <v>0</v>
      </c>
      <c r="J560" s="20">
        <v>0</v>
      </c>
      <c r="K560" s="20">
        <v>0</v>
      </c>
      <c r="L560" s="20">
        <v>0</v>
      </c>
      <c r="M560" s="35"/>
      <c r="N560" s="35"/>
    </row>
    <row r="561" spans="1:14" ht="13.5" customHeight="1" x14ac:dyDescent="0.2">
      <c r="A561" s="729" t="s">
        <v>348</v>
      </c>
      <c r="B561" s="729"/>
      <c r="C561" s="730"/>
      <c r="D561" s="153">
        <v>3440.44</v>
      </c>
      <c r="E561" s="312">
        <v>0</v>
      </c>
      <c r="F561" s="475">
        <v>0</v>
      </c>
      <c r="G561" s="545">
        <v>0</v>
      </c>
      <c r="H561" s="545">
        <v>0</v>
      </c>
      <c r="I561" s="20">
        <v>0</v>
      </c>
      <c r="J561" s="20">
        <v>0</v>
      </c>
      <c r="K561" s="20">
        <v>0</v>
      </c>
      <c r="L561" s="20">
        <v>0</v>
      </c>
      <c r="M561" s="35"/>
      <c r="N561" s="35"/>
    </row>
    <row r="562" spans="1:14" ht="13.5" customHeight="1" x14ac:dyDescent="0.2">
      <c r="A562" s="728" t="s">
        <v>334</v>
      </c>
      <c r="B562" s="729"/>
      <c r="C562" s="730"/>
      <c r="D562" s="153">
        <v>11659.48</v>
      </c>
      <c r="E562" s="312">
        <v>18000</v>
      </c>
      <c r="F562" s="475">
        <v>18000</v>
      </c>
      <c r="G562" s="545">
        <v>18000</v>
      </c>
      <c r="H562" s="545">
        <v>15000</v>
      </c>
      <c r="I562" s="20">
        <f t="shared" ref="I562" si="179">E562/D562*100</f>
        <v>154.38081286644001</v>
      </c>
      <c r="J562" s="20">
        <v>0</v>
      </c>
      <c r="K562" s="20">
        <f t="shared" si="168"/>
        <v>100</v>
      </c>
      <c r="L562" s="20">
        <f t="shared" si="169"/>
        <v>83.333333333333343</v>
      </c>
      <c r="M562" s="35"/>
      <c r="N562" s="35"/>
    </row>
    <row r="563" spans="1:14" ht="13.5" customHeight="1" x14ac:dyDescent="0.2">
      <c r="B563" s="145">
        <v>3</v>
      </c>
      <c r="C563" s="141" t="s">
        <v>79</v>
      </c>
      <c r="D563" s="21">
        <f>D564</f>
        <v>15099.92</v>
      </c>
      <c r="E563" s="325">
        <f>SUM(E564,E566)</f>
        <v>18000</v>
      </c>
      <c r="F563" s="477">
        <f>SUM(F564,F566)</f>
        <v>18000</v>
      </c>
      <c r="G563" s="548">
        <f>SUM(G564,G566)</f>
        <v>18000</v>
      </c>
      <c r="H563" s="548">
        <f>SUM(H564,H566)</f>
        <v>15000</v>
      </c>
      <c r="I563" s="34">
        <f t="shared" si="166"/>
        <v>119.20592956783878</v>
      </c>
      <c r="J563" s="34">
        <f t="shared" si="167"/>
        <v>100</v>
      </c>
      <c r="K563" s="34">
        <f t="shared" si="168"/>
        <v>100</v>
      </c>
      <c r="L563" s="34">
        <f t="shared" si="169"/>
        <v>83.333333333333343</v>
      </c>
      <c r="M563" s="35"/>
      <c r="N563" s="35"/>
    </row>
    <row r="564" spans="1:14" ht="13.5" customHeight="1" x14ac:dyDescent="0.2">
      <c r="B564" s="96">
        <v>37</v>
      </c>
      <c r="C564" s="42" t="s">
        <v>133</v>
      </c>
      <c r="D564" s="88">
        <f>SUM(D565:D565)</f>
        <v>15099.92</v>
      </c>
      <c r="E564" s="314">
        <f>SUM(E565:E565)</f>
        <v>18000</v>
      </c>
      <c r="F564" s="476">
        <f>SUM(F565:F565)</f>
        <v>18000</v>
      </c>
      <c r="G564" s="88">
        <f>SUM(G565:G565)</f>
        <v>18000</v>
      </c>
      <c r="H564" s="88">
        <f>SUM(H565:H565)</f>
        <v>15000</v>
      </c>
      <c r="I564" s="34">
        <f t="shared" si="166"/>
        <v>119.20592956783878</v>
      </c>
      <c r="J564" s="34">
        <f t="shared" si="167"/>
        <v>100</v>
      </c>
      <c r="K564" s="34">
        <f t="shared" si="168"/>
        <v>100</v>
      </c>
      <c r="L564" s="34">
        <f t="shared" si="169"/>
        <v>83.333333333333343</v>
      </c>
      <c r="M564" s="35"/>
      <c r="N564" s="35"/>
    </row>
    <row r="565" spans="1:14" ht="13.5" customHeight="1" x14ac:dyDescent="0.2">
      <c r="B565" s="97">
        <v>372</v>
      </c>
      <c r="C565" s="46" t="s">
        <v>157</v>
      </c>
      <c r="D565" s="27">
        <v>15099.92</v>
      </c>
      <c r="E565" s="315">
        <v>18000</v>
      </c>
      <c r="F565" s="465">
        <v>18000</v>
      </c>
      <c r="G565" s="546">
        <v>18000</v>
      </c>
      <c r="H565" s="546">
        <v>15000</v>
      </c>
      <c r="I565" s="34">
        <f t="shared" si="166"/>
        <v>119.20592956783878</v>
      </c>
      <c r="J565" s="34">
        <f t="shared" si="167"/>
        <v>100</v>
      </c>
      <c r="K565" s="34">
        <f t="shared" si="168"/>
        <v>100</v>
      </c>
      <c r="L565" s="34">
        <f t="shared" si="169"/>
        <v>83.333333333333343</v>
      </c>
      <c r="M565" s="59"/>
      <c r="N565" s="35"/>
    </row>
    <row r="566" spans="1:14" ht="13.5" customHeight="1" x14ac:dyDescent="0.2">
      <c r="B566" s="99">
        <v>38</v>
      </c>
      <c r="C566" s="42" t="s">
        <v>83</v>
      </c>
      <c r="D566" s="31">
        <v>0</v>
      </c>
      <c r="E566" s="388">
        <f>E567</f>
        <v>0</v>
      </c>
      <c r="F566" s="483">
        <f>F567</f>
        <v>0</v>
      </c>
      <c r="G566" s="585">
        <f>G567</f>
        <v>0</v>
      </c>
      <c r="H566" s="585">
        <f>H567</f>
        <v>0</v>
      </c>
      <c r="I566" s="34">
        <v>0</v>
      </c>
      <c r="J566" s="34">
        <v>0</v>
      </c>
      <c r="K566" s="34">
        <v>0</v>
      </c>
      <c r="L566" s="34">
        <v>0</v>
      </c>
      <c r="M566" s="35"/>
      <c r="N566" s="35"/>
    </row>
    <row r="567" spans="1:14" ht="13.5" customHeight="1" x14ac:dyDescent="0.2">
      <c r="B567" s="100">
        <v>381</v>
      </c>
      <c r="C567" s="46" t="s">
        <v>84</v>
      </c>
      <c r="D567" s="27">
        <v>0</v>
      </c>
      <c r="E567" s="318">
        <v>0</v>
      </c>
      <c r="F567" s="478">
        <v>0</v>
      </c>
      <c r="G567" s="588">
        <v>0</v>
      </c>
      <c r="H567" s="588">
        <v>0</v>
      </c>
      <c r="I567" s="34">
        <v>0</v>
      </c>
      <c r="J567" s="34">
        <v>0</v>
      </c>
      <c r="K567" s="34">
        <v>0</v>
      </c>
      <c r="L567" s="34">
        <v>0</v>
      </c>
      <c r="M567" s="35"/>
      <c r="N567" s="35"/>
    </row>
    <row r="568" spans="1:14" ht="14.85" customHeight="1" x14ac:dyDescent="0.2">
      <c r="A568" s="844" t="s">
        <v>158</v>
      </c>
      <c r="B568" s="844"/>
      <c r="C568" s="845"/>
      <c r="D568" s="116">
        <f t="shared" ref="D568:H572" si="180">D569</f>
        <v>2000</v>
      </c>
      <c r="E568" s="379">
        <f t="shared" si="180"/>
        <v>4500</v>
      </c>
      <c r="F568" s="505">
        <f t="shared" si="180"/>
        <v>4500</v>
      </c>
      <c r="G568" s="581">
        <f t="shared" si="180"/>
        <v>4500</v>
      </c>
      <c r="H568" s="581">
        <f t="shared" si="180"/>
        <v>4500</v>
      </c>
      <c r="I568" s="115">
        <f t="shared" si="166"/>
        <v>225</v>
      </c>
      <c r="J568" s="115">
        <f t="shared" si="167"/>
        <v>100</v>
      </c>
      <c r="K568" s="115">
        <f t="shared" si="168"/>
        <v>100</v>
      </c>
      <c r="L568" s="115">
        <f t="shared" si="169"/>
        <v>100</v>
      </c>
      <c r="N568" s="45"/>
    </row>
    <row r="569" spans="1:14" ht="13.5" customHeight="1" x14ac:dyDescent="0.2">
      <c r="A569" s="725" t="s">
        <v>159</v>
      </c>
      <c r="B569" s="726"/>
      <c r="C569" s="727"/>
      <c r="D569" s="142">
        <f>D572</f>
        <v>2000</v>
      </c>
      <c r="E569" s="311">
        <f>E572</f>
        <v>4500</v>
      </c>
      <c r="F569" s="474">
        <f>F572</f>
        <v>4500</v>
      </c>
      <c r="G569" s="487">
        <f t="shared" si="180"/>
        <v>4500</v>
      </c>
      <c r="H569" s="487">
        <f t="shared" si="180"/>
        <v>4500</v>
      </c>
      <c r="I569" s="18">
        <v>0</v>
      </c>
      <c r="J569" s="18">
        <v>0</v>
      </c>
      <c r="K569" s="18">
        <f t="shared" si="168"/>
        <v>100</v>
      </c>
      <c r="L569" s="18">
        <f t="shared" si="169"/>
        <v>100</v>
      </c>
    </row>
    <row r="570" spans="1:14" ht="13.5" customHeight="1" x14ac:dyDescent="0.2">
      <c r="A570" s="711" t="s">
        <v>329</v>
      </c>
      <c r="B570" s="712"/>
      <c r="C570" s="713"/>
      <c r="D570" s="139">
        <v>2000</v>
      </c>
      <c r="E570" s="312">
        <v>0</v>
      </c>
      <c r="F570" s="475">
        <v>0</v>
      </c>
      <c r="G570" s="545">
        <f>G572</f>
        <v>4500</v>
      </c>
      <c r="H570" s="545">
        <f>H572</f>
        <v>4500</v>
      </c>
      <c r="I570" s="20">
        <f t="shared" ref="I570" si="181">E570/D570*100</f>
        <v>0</v>
      </c>
      <c r="J570" s="20">
        <v>0</v>
      </c>
      <c r="K570" s="20">
        <v>0</v>
      </c>
      <c r="L570" s="20">
        <f t="shared" si="169"/>
        <v>100</v>
      </c>
    </row>
    <row r="571" spans="1:14" ht="13.5" customHeight="1" x14ac:dyDescent="0.2">
      <c r="A571" s="728" t="s">
        <v>334</v>
      </c>
      <c r="B571" s="729"/>
      <c r="C571" s="730"/>
      <c r="D571" s="139">
        <v>0</v>
      </c>
      <c r="E571" s="312">
        <v>4500</v>
      </c>
      <c r="F571" s="475">
        <v>4500</v>
      </c>
      <c r="G571" s="545">
        <v>0</v>
      </c>
      <c r="H571" s="545">
        <v>0</v>
      </c>
      <c r="I571" s="20">
        <v>0</v>
      </c>
      <c r="J571" s="20">
        <v>0</v>
      </c>
      <c r="K571" s="20">
        <f t="shared" si="168"/>
        <v>0</v>
      </c>
      <c r="L571" s="20">
        <v>0</v>
      </c>
    </row>
    <row r="572" spans="1:14" ht="13.5" customHeight="1" x14ac:dyDescent="0.2">
      <c r="B572" s="145">
        <v>3</v>
      </c>
      <c r="C572" s="141" t="s">
        <v>79</v>
      </c>
      <c r="D572" s="21">
        <f t="shared" si="180"/>
        <v>2000</v>
      </c>
      <c r="E572" s="325">
        <f t="shared" si="180"/>
        <v>4500</v>
      </c>
      <c r="F572" s="477">
        <f t="shared" si="180"/>
        <v>4500</v>
      </c>
      <c r="G572" s="548">
        <f t="shared" si="180"/>
        <v>4500</v>
      </c>
      <c r="H572" s="548">
        <f t="shared" si="180"/>
        <v>4500</v>
      </c>
      <c r="I572" s="34">
        <f t="shared" si="166"/>
        <v>225</v>
      </c>
      <c r="J572" s="34">
        <f t="shared" si="167"/>
        <v>100</v>
      </c>
      <c r="K572" s="34">
        <f t="shared" si="168"/>
        <v>100</v>
      </c>
      <c r="L572" s="34">
        <f t="shared" si="169"/>
        <v>100</v>
      </c>
    </row>
    <row r="573" spans="1:14" ht="13.5" customHeight="1" x14ac:dyDescent="0.2">
      <c r="B573" s="96">
        <v>37</v>
      </c>
      <c r="C573" s="42" t="s">
        <v>133</v>
      </c>
      <c r="D573" s="88">
        <f>SUM(D574:D574)</f>
        <v>2000</v>
      </c>
      <c r="E573" s="314">
        <f>SUM(E574:E574)</f>
        <v>4500</v>
      </c>
      <c r="F573" s="476">
        <f>SUM(F574:F574)</f>
        <v>4500</v>
      </c>
      <c r="G573" s="88">
        <f>SUM(G574:G574)</f>
        <v>4500</v>
      </c>
      <c r="H573" s="88">
        <f>SUM(H574:H574)</f>
        <v>4500</v>
      </c>
      <c r="I573" s="34">
        <f t="shared" si="166"/>
        <v>225</v>
      </c>
      <c r="J573" s="34">
        <f t="shared" si="167"/>
        <v>100</v>
      </c>
      <c r="K573" s="34">
        <f t="shared" si="168"/>
        <v>100</v>
      </c>
      <c r="L573" s="34">
        <f t="shared" si="169"/>
        <v>100</v>
      </c>
    </row>
    <row r="574" spans="1:14" ht="13.5" customHeight="1" x14ac:dyDescent="0.2">
      <c r="B574" s="148">
        <v>372</v>
      </c>
      <c r="C574" s="151" t="s">
        <v>135</v>
      </c>
      <c r="D574" s="27">
        <v>2000</v>
      </c>
      <c r="E574" s="315">
        <v>4500</v>
      </c>
      <c r="F574" s="465">
        <v>4500</v>
      </c>
      <c r="G574" s="546">
        <v>4500</v>
      </c>
      <c r="H574" s="546">
        <v>4500</v>
      </c>
      <c r="I574" s="34">
        <f t="shared" si="166"/>
        <v>225</v>
      </c>
      <c r="J574" s="34">
        <f t="shared" si="167"/>
        <v>100</v>
      </c>
      <c r="K574" s="34">
        <f t="shared" si="168"/>
        <v>100</v>
      </c>
      <c r="L574" s="34">
        <f t="shared" si="169"/>
        <v>100</v>
      </c>
    </row>
    <row r="575" spans="1:14" ht="14.1" customHeight="1" x14ac:dyDescent="0.2">
      <c r="A575" s="722" t="s">
        <v>160</v>
      </c>
      <c r="B575" s="723"/>
      <c r="C575" s="724"/>
      <c r="D575" s="150">
        <f t="shared" ref="D575:H579" si="182">D576</f>
        <v>2575</v>
      </c>
      <c r="E575" s="379">
        <f t="shared" si="182"/>
        <v>2000</v>
      </c>
      <c r="F575" s="505">
        <f t="shared" si="182"/>
        <v>2040</v>
      </c>
      <c r="G575" s="581">
        <f t="shared" si="182"/>
        <v>2000</v>
      </c>
      <c r="H575" s="581">
        <f t="shared" si="182"/>
        <v>2000</v>
      </c>
      <c r="I575" s="115">
        <f t="shared" si="166"/>
        <v>77.669902912621353</v>
      </c>
      <c r="J575" s="115">
        <f t="shared" si="167"/>
        <v>102</v>
      </c>
      <c r="K575" s="115">
        <f t="shared" si="168"/>
        <v>98.039215686274503</v>
      </c>
      <c r="L575" s="115">
        <f t="shared" si="169"/>
        <v>100</v>
      </c>
      <c r="M575" s="35"/>
    </row>
    <row r="576" spans="1:14" ht="13.5" customHeight="1" x14ac:dyDescent="0.2">
      <c r="A576" s="725" t="s">
        <v>156</v>
      </c>
      <c r="B576" s="726"/>
      <c r="C576" s="727"/>
      <c r="D576" s="142">
        <f>D579</f>
        <v>2575</v>
      </c>
      <c r="E576" s="311">
        <f>E579</f>
        <v>2000</v>
      </c>
      <c r="F576" s="474">
        <f>F579</f>
        <v>2040</v>
      </c>
      <c r="G576" s="487">
        <f t="shared" si="182"/>
        <v>2000</v>
      </c>
      <c r="H576" s="487">
        <f t="shared" si="182"/>
        <v>2000</v>
      </c>
      <c r="I576" s="18">
        <v>0</v>
      </c>
      <c r="J576" s="18">
        <v>0</v>
      </c>
      <c r="K576" s="18">
        <f t="shared" si="168"/>
        <v>98.039215686274503</v>
      </c>
      <c r="L576" s="18">
        <f t="shared" si="169"/>
        <v>100</v>
      </c>
      <c r="M576" s="35"/>
    </row>
    <row r="577" spans="1:18" ht="13.5" customHeight="1" x14ac:dyDescent="0.2">
      <c r="A577" s="711" t="s">
        <v>329</v>
      </c>
      <c r="B577" s="712"/>
      <c r="C577" s="713"/>
      <c r="D577" s="139">
        <v>2575</v>
      </c>
      <c r="E577" s="312">
        <v>0</v>
      </c>
      <c r="F577" s="475">
        <v>0</v>
      </c>
      <c r="G577" s="545">
        <f>G579</f>
        <v>2000</v>
      </c>
      <c r="H577" s="545">
        <f>H579</f>
        <v>2000</v>
      </c>
      <c r="I577" s="20">
        <f t="shared" ref="I577" si="183">E577/D577*100</f>
        <v>0</v>
      </c>
      <c r="J577" s="20">
        <v>0</v>
      </c>
      <c r="K577" s="20">
        <v>0</v>
      </c>
      <c r="L577" s="20">
        <f t="shared" si="169"/>
        <v>100</v>
      </c>
      <c r="M577" s="35"/>
    </row>
    <row r="578" spans="1:18" ht="13.5" customHeight="1" x14ac:dyDescent="0.2">
      <c r="A578" s="728" t="s">
        <v>334</v>
      </c>
      <c r="B578" s="729"/>
      <c r="C578" s="730"/>
      <c r="D578" s="139">
        <v>0</v>
      </c>
      <c r="E578" s="312">
        <v>2000</v>
      </c>
      <c r="F578" s="475">
        <v>2040</v>
      </c>
      <c r="G578" s="545">
        <v>0</v>
      </c>
      <c r="H578" s="545">
        <v>0</v>
      </c>
      <c r="I578" s="20">
        <v>0</v>
      </c>
      <c r="J578" s="20">
        <v>0</v>
      </c>
      <c r="K578" s="20">
        <f t="shared" si="168"/>
        <v>0</v>
      </c>
      <c r="L578" s="20">
        <v>0</v>
      </c>
      <c r="M578" s="35"/>
    </row>
    <row r="579" spans="1:18" ht="13.5" customHeight="1" x14ac:dyDescent="0.2">
      <c r="B579" s="145">
        <v>3</v>
      </c>
      <c r="C579" s="141" t="s">
        <v>79</v>
      </c>
      <c r="D579" s="21">
        <f t="shared" si="182"/>
        <v>2575</v>
      </c>
      <c r="E579" s="325">
        <f t="shared" si="182"/>
        <v>2000</v>
      </c>
      <c r="F579" s="477">
        <f t="shared" si="182"/>
        <v>2040</v>
      </c>
      <c r="G579" s="548">
        <f t="shared" si="182"/>
        <v>2000</v>
      </c>
      <c r="H579" s="548">
        <f t="shared" si="182"/>
        <v>2000</v>
      </c>
      <c r="I579" s="34">
        <f t="shared" si="166"/>
        <v>77.669902912621353</v>
      </c>
      <c r="J579" s="34">
        <f t="shared" si="167"/>
        <v>102</v>
      </c>
      <c r="K579" s="34">
        <f t="shared" si="168"/>
        <v>98.039215686274503</v>
      </c>
      <c r="L579" s="34">
        <f t="shared" si="169"/>
        <v>100</v>
      </c>
      <c r="M579" s="35"/>
      <c r="N579" s="717"/>
      <c r="R579" s="717"/>
    </row>
    <row r="580" spans="1:18" ht="13.5" customHeight="1" x14ac:dyDescent="0.2">
      <c r="B580" s="96">
        <v>38</v>
      </c>
      <c r="C580" s="42" t="s">
        <v>83</v>
      </c>
      <c r="D580" s="88">
        <f>SUM(D581:D581)</f>
        <v>2575</v>
      </c>
      <c r="E580" s="314">
        <f>SUM(E581:E581)</f>
        <v>2000</v>
      </c>
      <c r="F580" s="476">
        <f>SUM(F581:F581)</f>
        <v>2040</v>
      </c>
      <c r="G580" s="88">
        <f>SUM(G581:G581)</f>
        <v>2000</v>
      </c>
      <c r="H580" s="88">
        <f>SUM(H581:H581)</f>
        <v>2000</v>
      </c>
      <c r="I580" s="34">
        <f t="shared" si="166"/>
        <v>77.669902912621353</v>
      </c>
      <c r="J580" s="34">
        <f t="shared" si="167"/>
        <v>102</v>
      </c>
      <c r="K580" s="34">
        <f t="shared" si="168"/>
        <v>98.039215686274503</v>
      </c>
      <c r="L580" s="34">
        <f t="shared" si="169"/>
        <v>100</v>
      </c>
      <c r="M580" s="59"/>
      <c r="N580" s="864"/>
      <c r="R580" s="864"/>
    </row>
    <row r="581" spans="1:18" ht="13.5" customHeight="1" x14ac:dyDescent="0.2">
      <c r="B581" s="148">
        <v>381</v>
      </c>
      <c r="C581" s="151" t="s">
        <v>84</v>
      </c>
      <c r="D581" s="27">
        <v>2575</v>
      </c>
      <c r="E581" s="315">
        <v>2000</v>
      </c>
      <c r="F581" s="486">
        <v>2040</v>
      </c>
      <c r="G581" s="546">
        <v>2000</v>
      </c>
      <c r="H581" s="546">
        <v>2000</v>
      </c>
      <c r="I581" s="34">
        <f t="shared" si="166"/>
        <v>77.669902912621353</v>
      </c>
      <c r="J581" s="34">
        <f t="shared" si="167"/>
        <v>102</v>
      </c>
      <c r="K581" s="34">
        <f t="shared" si="168"/>
        <v>98.039215686274503</v>
      </c>
      <c r="L581" s="34">
        <f t="shared" si="169"/>
        <v>100</v>
      </c>
      <c r="M581" s="35"/>
      <c r="N581" s="864"/>
      <c r="R581" s="864"/>
    </row>
    <row r="582" spans="1:18" ht="13.5" customHeight="1" x14ac:dyDescent="0.2">
      <c r="A582" s="714" t="s">
        <v>188</v>
      </c>
      <c r="B582" s="715"/>
      <c r="C582" s="716"/>
      <c r="D582" s="143">
        <f t="shared" ref="D582:H586" si="184">D583</f>
        <v>1392.98</v>
      </c>
      <c r="E582" s="363">
        <f>E583</f>
        <v>2000</v>
      </c>
      <c r="F582" s="505">
        <f t="shared" si="184"/>
        <v>2000</v>
      </c>
      <c r="G582" s="574">
        <f t="shared" si="184"/>
        <v>2000</v>
      </c>
      <c r="H582" s="574">
        <f t="shared" si="184"/>
        <v>2000</v>
      </c>
      <c r="I582" s="16">
        <f t="shared" si="166"/>
        <v>143.57707935505175</v>
      </c>
      <c r="J582" s="16">
        <f t="shared" si="167"/>
        <v>100</v>
      </c>
      <c r="K582" s="16">
        <f t="shared" si="168"/>
        <v>100</v>
      </c>
      <c r="L582" s="16">
        <f t="shared" si="169"/>
        <v>100</v>
      </c>
      <c r="N582" s="864"/>
      <c r="R582" s="864"/>
    </row>
    <row r="583" spans="1:18" ht="13.5" customHeight="1" x14ac:dyDescent="0.2">
      <c r="A583" s="726" t="s">
        <v>159</v>
      </c>
      <c r="B583" s="726"/>
      <c r="C583" s="780"/>
      <c r="D583" s="17">
        <f>D586</f>
        <v>1392.98</v>
      </c>
      <c r="E583" s="311">
        <f>E586</f>
        <v>2000</v>
      </c>
      <c r="F583" s="474">
        <f>F586</f>
        <v>2000</v>
      </c>
      <c r="G583" s="487">
        <f t="shared" si="184"/>
        <v>2000</v>
      </c>
      <c r="H583" s="487">
        <f t="shared" si="184"/>
        <v>2000</v>
      </c>
      <c r="I583" s="18">
        <v>0</v>
      </c>
      <c r="J583" s="18">
        <v>0</v>
      </c>
      <c r="K583" s="18">
        <f t="shared" si="168"/>
        <v>100</v>
      </c>
      <c r="L583" s="18">
        <f t="shared" si="169"/>
        <v>100</v>
      </c>
    </row>
    <row r="584" spans="1:18" ht="13.5" customHeight="1" x14ac:dyDescent="0.2">
      <c r="A584" s="711" t="s">
        <v>329</v>
      </c>
      <c r="B584" s="712"/>
      <c r="C584" s="713"/>
      <c r="D584" s="139">
        <v>1392.98</v>
      </c>
      <c r="E584" s="312">
        <v>0</v>
      </c>
      <c r="F584" s="475">
        <v>0</v>
      </c>
      <c r="G584" s="545">
        <f>G586</f>
        <v>2000</v>
      </c>
      <c r="H584" s="545">
        <f>H586</f>
        <v>2000</v>
      </c>
      <c r="I584" s="20">
        <f t="shared" ref="I584" si="185">E584/D584*100</f>
        <v>0</v>
      </c>
      <c r="J584" s="20">
        <v>0</v>
      </c>
      <c r="K584" s="20">
        <v>0</v>
      </c>
      <c r="L584" s="20">
        <f t="shared" si="169"/>
        <v>100</v>
      </c>
    </row>
    <row r="585" spans="1:18" ht="13.5" customHeight="1" x14ac:dyDescent="0.2">
      <c r="A585" s="728" t="s">
        <v>334</v>
      </c>
      <c r="B585" s="729"/>
      <c r="C585" s="730"/>
      <c r="D585" s="139">
        <v>0</v>
      </c>
      <c r="E585" s="312">
        <v>2000</v>
      </c>
      <c r="F585" s="475">
        <v>2000</v>
      </c>
      <c r="G585" s="545">
        <v>0</v>
      </c>
      <c r="H585" s="545">
        <v>0</v>
      </c>
      <c r="I585" s="20">
        <v>0</v>
      </c>
      <c r="J585" s="20">
        <v>0</v>
      </c>
      <c r="K585" s="20">
        <f t="shared" si="168"/>
        <v>0</v>
      </c>
      <c r="L585" s="20">
        <v>0</v>
      </c>
    </row>
    <row r="586" spans="1:18" ht="13.5" customHeight="1" x14ac:dyDescent="0.2">
      <c r="B586" s="145">
        <v>3</v>
      </c>
      <c r="C586" s="141" t="s">
        <v>79</v>
      </c>
      <c r="D586" s="21">
        <f t="shared" si="184"/>
        <v>1392.98</v>
      </c>
      <c r="E586" s="325">
        <f t="shared" si="184"/>
        <v>2000</v>
      </c>
      <c r="F586" s="477">
        <f t="shared" si="184"/>
        <v>2000</v>
      </c>
      <c r="G586" s="548">
        <f t="shared" si="184"/>
        <v>2000</v>
      </c>
      <c r="H586" s="548">
        <f t="shared" si="184"/>
        <v>2000</v>
      </c>
      <c r="I586" s="34">
        <f t="shared" si="166"/>
        <v>143.57707935505175</v>
      </c>
      <c r="J586" s="34">
        <f t="shared" si="167"/>
        <v>100</v>
      </c>
      <c r="K586" s="34">
        <f t="shared" si="168"/>
        <v>100</v>
      </c>
      <c r="L586" s="34">
        <f t="shared" si="169"/>
        <v>100</v>
      </c>
    </row>
    <row r="587" spans="1:18" ht="13.5" customHeight="1" x14ac:dyDescent="0.2">
      <c r="B587" s="96">
        <v>37</v>
      </c>
      <c r="C587" s="42" t="s">
        <v>133</v>
      </c>
      <c r="D587" s="127">
        <f>SUM(D588:D588)</f>
        <v>1392.98</v>
      </c>
      <c r="E587" s="389">
        <f>SUM(E588:E588)</f>
        <v>2000</v>
      </c>
      <c r="F587" s="476">
        <f>SUM(F588:F588)</f>
        <v>2000</v>
      </c>
      <c r="G587" s="563">
        <f>SUM(G588:G588)</f>
        <v>2000</v>
      </c>
      <c r="H587" s="563">
        <f>SUM(H588:H588)</f>
        <v>2000</v>
      </c>
      <c r="I587" s="34">
        <f t="shared" si="166"/>
        <v>143.57707935505175</v>
      </c>
      <c r="J587" s="34">
        <f t="shared" si="167"/>
        <v>100</v>
      </c>
      <c r="K587" s="34">
        <f t="shared" si="168"/>
        <v>100</v>
      </c>
      <c r="L587" s="34">
        <f t="shared" si="169"/>
        <v>100</v>
      </c>
    </row>
    <row r="588" spans="1:18" ht="13.5" customHeight="1" x14ac:dyDescent="0.2">
      <c r="B588" s="97">
        <v>372</v>
      </c>
      <c r="C588" s="46" t="s">
        <v>135</v>
      </c>
      <c r="D588" s="27">
        <v>1392.98</v>
      </c>
      <c r="E588" s="328">
        <v>2000</v>
      </c>
      <c r="F588" s="465">
        <v>2000</v>
      </c>
      <c r="G588" s="546">
        <v>2000</v>
      </c>
      <c r="H588" s="546">
        <v>2000</v>
      </c>
      <c r="I588" s="34">
        <f t="shared" ref="I588:J596" si="186">E588/D588*100</f>
        <v>143.57707935505175</v>
      </c>
      <c r="J588" s="34">
        <f t="shared" si="186"/>
        <v>100</v>
      </c>
      <c r="K588" s="34">
        <f t="shared" ref="K588:K609" si="187">G588/F588*100</f>
        <v>100</v>
      </c>
      <c r="L588" s="34">
        <f t="shared" ref="L588" si="188">H588/G588*100</f>
        <v>100</v>
      </c>
    </row>
    <row r="589" spans="1:18" ht="13.5" customHeight="1" x14ac:dyDescent="0.2">
      <c r="A589" s="714" t="s">
        <v>426</v>
      </c>
      <c r="B589" s="715"/>
      <c r="C589" s="716"/>
      <c r="D589" s="143">
        <f t="shared" ref="D589:H590" si="189">D590</f>
        <v>0</v>
      </c>
      <c r="E589" s="363">
        <f>E590</f>
        <v>0</v>
      </c>
      <c r="F589" s="505">
        <f t="shared" si="189"/>
        <v>1000</v>
      </c>
      <c r="G589" s="574">
        <f t="shared" si="189"/>
        <v>0</v>
      </c>
      <c r="H589" s="574">
        <f t="shared" si="189"/>
        <v>0</v>
      </c>
      <c r="I589" s="16">
        <v>0</v>
      </c>
      <c r="J589" s="16">
        <v>0</v>
      </c>
      <c r="K589" s="16">
        <v>0</v>
      </c>
      <c r="L589" s="16">
        <v>0</v>
      </c>
    </row>
    <row r="590" spans="1:18" ht="13.5" customHeight="1" x14ac:dyDescent="0.2">
      <c r="A590" s="726" t="s">
        <v>159</v>
      </c>
      <c r="B590" s="726"/>
      <c r="C590" s="780"/>
      <c r="D590" s="17">
        <f>D593</f>
        <v>0</v>
      </c>
      <c r="E590" s="311">
        <f>E593</f>
        <v>0</v>
      </c>
      <c r="F590" s="474">
        <f>F592</f>
        <v>1000</v>
      </c>
      <c r="G590" s="487">
        <f t="shared" si="189"/>
        <v>0</v>
      </c>
      <c r="H590" s="487">
        <f t="shared" si="189"/>
        <v>0</v>
      </c>
      <c r="I590" s="18">
        <v>0</v>
      </c>
      <c r="J590" s="18">
        <v>0</v>
      </c>
      <c r="K590" s="18">
        <v>0</v>
      </c>
      <c r="L590" s="18">
        <v>0</v>
      </c>
    </row>
    <row r="591" spans="1:18" ht="13.5" customHeight="1" x14ac:dyDescent="0.2">
      <c r="A591" s="734" t="s">
        <v>326</v>
      </c>
      <c r="B591" s="735"/>
      <c r="C591" s="736"/>
      <c r="D591" s="163">
        <v>0</v>
      </c>
      <c r="E591" s="324">
        <v>0</v>
      </c>
      <c r="F591" s="475">
        <v>1000</v>
      </c>
      <c r="G591" s="545">
        <v>0</v>
      </c>
      <c r="H591" s="545">
        <v>0</v>
      </c>
      <c r="I591" s="20">
        <v>0</v>
      </c>
      <c r="J591" s="20">
        <v>0</v>
      </c>
      <c r="K591" s="20">
        <f t="shared" ref="K591" si="190">G591/F591*100</f>
        <v>0</v>
      </c>
      <c r="L591" s="20">
        <v>0</v>
      </c>
    </row>
    <row r="592" spans="1:18" ht="13.5" customHeight="1" x14ac:dyDescent="0.2">
      <c r="B592" s="145">
        <v>3</v>
      </c>
      <c r="C592" s="141" t="s">
        <v>79</v>
      </c>
      <c r="D592" s="31">
        <f t="shared" ref="D592:H593" si="191">D593</f>
        <v>0</v>
      </c>
      <c r="E592" s="327">
        <f t="shared" si="191"/>
        <v>0</v>
      </c>
      <c r="F592" s="524">
        <f t="shared" si="191"/>
        <v>1000</v>
      </c>
      <c r="G592" s="647">
        <f t="shared" si="191"/>
        <v>0</v>
      </c>
      <c r="H592" s="647">
        <f t="shared" si="191"/>
        <v>0</v>
      </c>
      <c r="I592" s="648">
        <v>0</v>
      </c>
      <c r="J592" s="105">
        <v>0</v>
      </c>
      <c r="K592" s="105">
        <v>0</v>
      </c>
      <c r="L592" s="105">
        <v>0</v>
      </c>
    </row>
    <row r="593" spans="1:14" ht="13.5" customHeight="1" x14ac:dyDescent="0.2">
      <c r="B593" s="96">
        <v>37</v>
      </c>
      <c r="C593" s="42" t="s">
        <v>133</v>
      </c>
      <c r="D593" s="31">
        <f t="shared" si="191"/>
        <v>0</v>
      </c>
      <c r="E593" s="327">
        <f t="shared" si="191"/>
        <v>0</v>
      </c>
      <c r="F593" s="524">
        <f t="shared" si="191"/>
        <v>1000</v>
      </c>
      <c r="G593" s="647">
        <f t="shared" si="191"/>
        <v>0</v>
      </c>
      <c r="H593" s="647">
        <f t="shared" si="191"/>
        <v>0</v>
      </c>
      <c r="I593" s="648">
        <v>0</v>
      </c>
      <c r="J593" s="105">
        <v>0</v>
      </c>
      <c r="K593" s="105">
        <v>0</v>
      </c>
      <c r="L593" s="105">
        <v>0</v>
      </c>
    </row>
    <row r="594" spans="1:14" ht="13.5" customHeight="1" x14ac:dyDescent="0.2">
      <c r="B594" s="97">
        <v>372</v>
      </c>
      <c r="C594" s="46" t="s">
        <v>135</v>
      </c>
      <c r="D594" s="27">
        <v>0</v>
      </c>
      <c r="E594" s="315">
        <v>0</v>
      </c>
      <c r="F594" s="490">
        <v>1000</v>
      </c>
      <c r="G594" s="564">
        <v>0</v>
      </c>
      <c r="H594" s="564">
        <v>0</v>
      </c>
      <c r="I594" s="187">
        <v>0</v>
      </c>
      <c r="J594" s="34">
        <v>0</v>
      </c>
      <c r="K594" s="34">
        <v>0</v>
      </c>
      <c r="L594" s="34">
        <v>0</v>
      </c>
    </row>
    <row r="595" spans="1:14" ht="16.5" customHeight="1" x14ac:dyDescent="0.2">
      <c r="A595" s="841" t="s">
        <v>291</v>
      </c>
      <c r="B595" s="842"/>
      <c r="C595" s="843"/>
      <c r="D595" s="78">
        <f>SUM(D596)</f>
        <v>56643.479999999996</v>
      </c>
      <c r="E595" s="382">
        <f>SUM(E596)</f>
        <v>32500</v>
      </c>
      <c r="F595" s="524">
        <f>F596</f>
        <v>32500</v>
      </c>
      <c r="G595" s="520">
        <f>SUM(G612,G596)</f>
        <v>0</v>
      </c>
      <c r="H595" s="520">
        <f>SUM(H612,H596)</f>
        <v>0</v>
      </c>
      <c r="I595" s="187">
        <f t="shared" si="186"/>
        <v>57.3764182567879</v>
      </c>
      <c r="J595" s="34">
        <f t="shared" si="186"/>
        <v>100</v>
      </c>
      <c r="K595" s="34">
        <f t="shared" ref="K595" si="192">G595/F595*100</f>
        <v>0</v>
      </c>
      <c r="L595" s="34">
        <v>0</v>
      </c>
    </row>
    <row r="596" spans="1:14" ht="21.75" customHeight="1" x14ac:dyDescent="0.2">
      <c r="A596" s="719" t="s">
        <v>288</v>
      </c>
      <c r="B596" s="720"/>
      <c r="C596" s="721"/>
      <c r="D596" s="144">
        <f>D597</f>
        <v>56643.479999999996</v>
      </c>
      <c r="E596" s="309">
        <f>SUM(E597)</f>
        <v>32500</v>
      </c>
      <c r="F596" s="472">
        <f>SUM(,F597)</f>
        <v>32500</v>
      </c>
      <c r="G596" s="573">
        <f>SUM(,G597)</f>
        <v>0</v>
      </c>
      <c r="H596" s="573">
        <f>SUM(H597)</f>
        <v>0</v>
      </c>
      <c r="I596" s="90">
        <f t="shared" si="186"/>
        <v>57.3764182567879</v>
      </c>
      <c r="J596" s="90">
        <f t="shared" si="186"/>
        <v>100</v>
      </c>
      <c r="K596" s="90">
        <f t="shared" si="187"/>
        <v>0</v>
      </c>
      <c r="L596" s="90">
        <v>0</v>
      </c>
      <c r="M596" s="35"/>
    </row>
    <row r="597" spans="1:14" ht="13.5" customHeight="1" x14ac:dyDescent="0.2">
      <c r="A597" s="714" t="s">
        <v>161</v>
      </c>
      <c r="B597" s="715"/>
      <c r="C597" s="716"/>
      <c r="D597" s="147">
        <f>D598</f>
        <v>56643.479999999996</v>
      </c>
      <c r="E597" s="310">
        <f>E598</f>
        <v>32500</v>
      </c>
      <c r="F597" s="473">
        <f>F598</f>
        <v>32500</v>
      </c>
      <c r="G597" s="512">
        <f>G598</f>
        <v>0</v>
      </c>
      <c r="H597" s="512">
        <f>H598</f>
        <v>0</v>
      </c>
      <c r="I597" s="16">
        <v>0</v>
      </c>
      <c r="J597" s="16">
        <f>F597/E597*100</f>
        <v>100</v>
      </c>
      <c r="K597" s="16">
        <f t="shared" si="187"/>
        <v>0</v>
      </c>
      <c r="L597" s="16">
        <v>0</v>
      </c>
    </row>
    <row r="598" spans="1:14" ht="13.5" customHeight="1" x14ac:dyDescent="0.2">
      <c r="A598" s="740" t="s">
        <v>428</v>
      </c>
      <c r="B598" s="726"/>
      <c r="C598" s="727"/>
      <c r="D598" s="142">
        <f>SUM(D604,D607)</f>
        <v>56643.479999999996</v>
      </c>
      <c r="E598" s="311">
        <f>SUM(E607,E604)</f>
        <v>32500</v>
      </c>
      <c r="F598" s="474">
        <f>SUM(F604,F607)</f>
        <v>32500</v>
      </c>
      <c r="G598" s="589">
        <f>SUM(G604,G607)</f>
        <v>0</v>
      </c>
      <c r="H598" s="589">
        <f>SUM(H604,H607)</f>
        <v>0</v>
      </c>
      <c r="I598" s="18">
        <v>0</v>
      </c>
      <c r="J598" s="18">
        <f>F598/E598*100</f>
        <v>100</v>
      </c>
      <c r="K598" s="18">
        <f t="shared" si="187"/>
        <v>0</v>
      </c>
      <c r="L598" s="18">
        <v>0</v>
      </c>
    </row>
    <row r="599" spans="1:14" ht="13.5" customHeight="1" x14ac:dyDescent="0.2">
      <c r="A599" s="728" t="s">
        <v>334</v>
      </c>
      <c r="B599" s="729"/>
      <c r="C599" s="730"/>
      <c r="D599" s="139">
        <v>55324.13</v>
      </c>
      <c r="E599" s="312">
        <v>32500</v>
      </c>
      <c r="F599" s="475">
        <v>12500</v>
      </c>
      <c r="G599" s="545">
        <v>0</v>
      </c>
      <c r="H599" s="545">
        <v>0</v>
      </c>
      <c r="I599" s="20">
        <v>0</v>
      </c>
      <c r="J599" s="20">
        <v>0</v>
      </c>
      <c r="K599" s="20">
        <f t="shared" si="187"/>
        <v>0</v>
      </c>
      <c r="L599" s="20">
        <v>0</v>
      </c>
    </row>
    <row r="600" spans="1:14" ht="13.5" customHeight="1" x14ac:dyDescent="0.2">
      <c r="A600" s="711" t="s">
        <v>329</v>
      </c>
      <c r="B600" s="712"/>
      <c r="C600" s="713"/>
      <c r="D600" s="139">
        <v>1319.35</v>
      </c>
      <c r="E600" s="312">
        <v>0</v>
      </c>
      <c r="F600" s="475">
        <v>0</v>
      </c>
      <c r="G600" s="545">
        <v>0</v>
      </c>
      <c r="H600" s="545">
        <v>0</v>
      </c>
      <c r="I600" s="20">
        <v>0</v>
      </c>
      <c r="J600" s="20">
        <v>0</v>
      </c>
      <c r="K600" s="20">
        <v>0</v>
      </c>
      <c r="L600" s="20">
        <v>0</v>
      </c>
    </row>
    <row r="601" spans="1:14" ht="13.5" customHeight="1" x14ac:dyDescent="0.2">
      <c r="A601" s="711" t="s">
        <v>395</v>
      </c>
      <c r="B601" s="712"/>
      <c r="C601" s="713"/>
      <c r="D601" s="139">
        <v>0</v>
      </c>
      <c r="E601" s="312">
        <v>0</v>
      </c>
      <c r="F601" s="475">
        <v>20000</v>
      </c>
      <c r="G601" s="545">
        <v>0</v>
      </c>
      <c r="H601" s="545">
        <v>0</v>
      </c>
      <c r="I601" s="20">
        <v>0</v>
      </c>
      <c r="J601" s="20">
        <v>0</v>
      </c>
      <c r="K601" s="20">
        <v>0</v>
      </c>
      <c r="L601" s="20">
        <v>0</v>
      </c>
      <c r="N601" s="45"/>
    </row>
    <row r="602" spans="1:14" ht="13.5" customHeight="1" x14ac:dyDescent="0.2">
      <c r="A602" s="734" t="s">
        <v>326</v>
      </c>
      <c r="B602" s="735"/>
      <c r="C602" s="736"/>
      <c r="D602" s="186">
        <v>0</v>
      </c>
      <c r="E602" s="390">
        <v>0</v>
      </c>
      <c r="F602" s="506">
        <v>0</v>
      </c>
      <c r="G602" s="575">
        <v>0</v>
      </c>
      <c r="H602" s="575">
        <v>0</v>
      </c>
      <c r="I602" s="20">
        <v>0</v>
      </c>
      <c r="J602" s="20">
        <v>0</v>
      </c>
      <c r="K602" s="20">
        <v>0</v>
      </c>
      <c r="L602" s="20">
        <v>0</v>
      </c>
    </row>
    <row r="603" spans="1:14" ht="13.5" customHeight="1" x14ac:dyDescent="0.2">
      <c r="A603" s="731" t="s">
        <v>330</v>
      </c>
      <c r="B603" s="732"/>
      <c r="C603" s="732"/>
      <c r="D603" s="186">
        <v>0</v>
      </c>
      <c r="E603" s="390">
        <v>0</v>
      </c>
      <c r="F603" s="506">
        <v>0</v>
      </c>
      <c r="G603" s="575">
        <v>0</v>
      </c>
      <c r="H603" s="575">
        <v>0</v>
      </c>
      <c r="I603" s="20">
        <v>0</v>
      </c>
      <c r="J603" s="20">
        <v>0</v>
      </c>
      <c r="K603" s="20">
        <v>0</v>
      </c>
      <c r="L603" s="20">
        <v>0</v>
      </c>
    </row>
    <row r="604" spans="1:14" ht="13.5" customHeight="1" x14ac:dyDescent="0.2">
      <c r="A604" s="185"/>
      <c r="B604" s="140">
        <v>3</v>
      </c>
      <c r="C604" s="141" t="s">
        <v>79</v>
      </c>
      <c r="D604" s="188">
        <f>D605</f>
        <v>2179.1</v>
      </c>
      <c r="E604" s="337">
        <f>E605</f>
        <v>0</v>
      </c>
      <c r="F604" s="508">
        <f t="shared" ref="F604:H605" si="193">F605</f>
        <v>0</v>
      </c>
      <c r="G604" s="491">
        <f t="shared" si="193"/>
        <v>0</v>
      </c>
      <c r="H604" s="491">
        <f t="shared" si="193"/>
        <v>0</v>
      </c>
      <c r="I604" s="187">
        <v>0</v>
      </c>
      <c r="J604" s="187">
        <v>0</v>
      </c>
      <c r="K604" s="187">
        <v>0</v>
      </c>
      <c r="L604" s="187">
        <v>0</v>
      </c>
    </row>
    <row r="605" spans="1:14" ht="13.5" customHeight="1" x14ac:dyDescent="0.2">
      <c r="A605" s="185"/>
      <c r="B605" s="22">
        <v>32</v>
      </c>
      <c r="C605" s="42" t="s">
        <v>80</v>
      </c>
      <c r="D605" s="188">
        <f>D606</f>
        <v>2179.1</v>
      </c>
      <c r="E605" s="337">
        <f>E606</f>
        <v>0</v>
      </c>
      <c r="F605" s="508">
        <f t="shared" si="193"/>
        <v>0</v>
      </c>
      <c r="G605" s="491">
        <f t="shared" si="193"/>
        <v>0</v>
      </c>
      <c r="H605" s="491">
        <f t="shared" si="193"/>
        <v>0</v>
      </c>
      <c r="I605" s="187">
        <v>0</v>
      </c>
      <c r="J605" s="187">
        <v>0</v>
      </c>
      <c r="K605" s="187">
        <v>0</v>
      </c>
      <c r="L605" s="187">
        <v>0</v>
      </c>
    </row>
    <row r="606" spans="1:14" ht="13.5" customHeight="1" x14ac:dyDescent="0.2">
      <c r="A606" s="185"/>
      <c r="B606" s="23">
        <v>323</v>
      </c>
      <c r="C606" s="50" t="s">
        <v>261</v>
      </c>
      <c r="D606" s="190">
        <v>2179.1</v>
      </c>
      <c r="E606" s="366">
        <v>0</v>
      </c>
      <c r="F606" s="509">
        <v>0</v>
      </c>
      <c r="G606" s="492">
        <v>0</v>
      </c>
      <c r="H606" s="492">
        <v>0</v>
      </c>
      <c r="I606" s="187">
        <v>0</v>
      </c>
      <c r="J606" s="187">
        <v>0</v>
      </c>
      <c r="K606" s="187">
        <v>0</v>
      </c>
      <c r="L606" s="187">
        <v>0</v>
      </c>
    </row>
    <row r="607" spans="1:14" ht="13.5" customHeight="1" x14ac:dyDescent="0.2">
      <c r="B607" s="182">
        <v>4</v>
      </c>
      <c r="C607" s="183" t="s">
        <v>152</v>
      </c>
      <c r="D607" s="189">
        <f>D608</f>
        <v>54464.38</v>
      </c>
      <c r="E607" s="391">
        <f>SUM(E608:E608)</f>
        <v>32500</v>
      </c>
      <c r="F607" s="530">
        <f>F608</f>
        <v>32500</v>
      </c>
      <c r="G607" s="590">
        <f>G608</f>
        <v>0</v>
      </c>
      <c r="H607" s="590">
        <f>H608</f>
        <v>0</v>
      </c>
      <c r="I607" s="187">
        <f>E607/D607*100</f>
        <v>59.672027846456707</v>
      </c>
      <c r="J607" s="187">
        <f>F607/E607*100</f>
        <v>100</v>
      </c>
      <c r="K607" s="187">
        <f t="shared" si="187"/>
        <v>0</v>
      </c>
      <c r="L607" s="187">
        <v>0</v>
      </c>
    </row>
    <row r="608" spans="1:14" ht="13.5" customHeight="1" x14ac:dyDescent="0.2">
      <c r="B608" s="140">
        <v>42</v>
      </c>
      <c r="C608" s="141" t="s">
        <v>153</v>
      </c>
      <c r="D608" s="88">
        <f>SUM(D609:D610)</f>
        <v>54464.38</v>
      </c>
      <c r="E608" s="314">
        <f>SUM(E609,E610)</f>
        <v>32500</v>
      </c>
      <c r="F608" s="476">
        <f>SUM(F609,F610)</f>
        <v>32500</v>
      </c>
      <c r="G608" s="88">
        <f>SUM(G609:G609)</f>
        <v>0</v>
      </c>
      <c r="H608" s="88">
        <f>SUM(H609:H609)</f>
        <v>0</v>
      </c>
      <c r="I608" s="187">
        <f>E608/D608*100</f>
        <v>59.672027846456707</v>
      </c>
      <c r="J608" s="34">
        <f>F608/E608*100</f>
        <v>100</v>
      </c>
      <c r="K608" s="34">
        <f t="shared" si="187"/>
        <v>0</v>
      </c>
      <c r="L608" s="34">
        <v>0</v>
      </c>
    </row>
    <row r="609" spans="1:17" ht="13.5" customHeight="1" x14ac:dyDescent="0.2">
      <c r="B609" s="26">
        <v>421</v>
      </c>
      <c r="C609" s="46" t="s">
        <v>109</v>
      </c>
      <c r="D609" s="27">
        <v>54464.38</v>
      </c>
      <c r="E609" s="328">
        <v>5000</v>
      </c>
      <c r="F609" s="465">
        <v>5000</v>
      </c>
      <c r="G609" s="546">
        <v>0</v>
      </c>
      <c r="H609" s="546">
        <v>0</v>
      </c>
      <c r="I609" s="187">
        <v>0</v>
      </c>
      <c r="J609" s="187">
        <f>F609/E609*100</f>
        <v>100</v>
      </c>
      <c r="K609" s="34">
        <f t="shared" si="187"/>
        <v>0</v>
      </c>
      <c r="L609" s="34">
        <v>0</v>
      </c>
    </row>
    <row r="610" spans="1:17" ht="13.5" customHeight="1" x14ac:dyDescent="0.2">
      <c r="B610" s="176">
        <v>422</v>
      </c>
      <c r="C610" s="158" t="s">
        <v>181</v>
      </c>
      <c r="D610" s="44">
        <v>0</v>
      </c>
      <c r="E610" s="328">
        <v>27500</v>
      </c>
      <c r="F610" s="465">
        <v>27500</v>
      </c>
      <c r="G610" s="546">
        <v>0</v>
      </c>
      <c r="H610" s="546">
        <v>0</v>
      </c>
      <c r="I610" s="187">
        <v>0</v>
      </c>
      <c r="J610" s="187">
        <v>0</v>
      </c>
      <c r="K610" s="187">
        <v>0</v>
      </c>
      <c r="L610" s="187">
        <v>0</v>
      </c>
    </row>
    <row r="611" spans="1:17" s="85" customFormat="1" ht="13.5" customHeight="1" x14ac:dyDescent="0.2">
      <c r="A611" s="853" t="s">
        <v>290</v>
      </c>
      <c r="B611" s="853"/>
      <c r="C611" s="853"/>
      <c r="D611" s="233">
        <v>0</v>
      </c>
      <c r="E611" s="382">
        <f>E612</f>
        <v>0</v>
      </c>
      <c r="F611" s="477">
        <v>0</v>
      </c>
      <c r="G611" s="521">
        <v>0</v>
      </c>
      <c r="H611" s="521">
        <v>0</v>
      </c>
      <c r="I611" s="84">
        <v>0</v>
      </c>
      <c r="J611" s="84">
        <v>0</v>
      </c>
      <c r="K611" s="84">
        <v>0</v>
      </c>
      <c r="L611" s="84">
        <v>0</v>
      </c>
    </row>
    <row r="612" spans="1:17" ht="18" customHeight="1" x14ac:dyDescent="0.2">
      <c r="A612" s="854" t="s">
        <v>289</v>
      </c>
      <c r="B612" s="854"/>
      <c r="C612" s="854"/>
      <c r="D612" s="144">
        <f t="shared" ref="D612:H617" si="194">D613</f>
        <v>5700.01</v>
      </c>
      <c r="E612" s="309">
        <f t="shared" si="194"/>
        <v>0</v>
      </c>
      <c r="F612" s="472">
        <f t="shared" si="194"/>
        <v>0</v>
      </c>
      <c r="G612" s="573">
        <f t="shared" si="194"/>
        <v>0</v>
      </c>
      <c r="H612" s="573">
        <f t="shared" si="194"/>
        <v>0</v>
      </c>
      <c r="I612" s="90">
        <v>0</v>
      </c>
      <c r="J612" s="90">
        <v>0</v>
      </c>
      <c r="K612" s="90">
        <v>0</v>
      </c>
      <c r="L612" s="90">
        <v>0</v>
      </c>
    </row>
    <row r="613" spans="1:17" ht="13.5" customHeight="1" x14ac:dyDescent="0.2">
      <c r="A613" s="855" t="s">
        <v>176</v>
      </c>
      <c r="B613" s="855"/>
      <c r="C613" s="856"/>
      <c r="D613" s="15">
        <f>D614</f>
        <v>5700.01</v>
      </c>
      <c r="E613" s="310">
        <f t="shared" si="194"/>
        <v>0</v>
      </c>
      <c r="F613" s="473">
        <f t="shared" si="194"/>
        <v>0</v>
      </c>
      <c r="G613" s="512">
        <f t="shared" si="194"/>
        <v>0</v>
      </c>
      <c r="H613" s="512">
        <f t="shared" si="194"/>
        <v>0</v>
      </c>
      <c r="I613" s="16">
        <v>0</v>
      </c>
      <c r="J613" s="16">
        <v>0</v>
      </c>
      <c r="K613" s="16">
        <v>0</v>
      </c>
      <c r="L613" s="16">
        <v>0</v>
      </c>
      <c r="N613" s="173"/>
      <c r="O613" s="173"/>
      <c r="P613" s="173"/>
      <c r="Q613" s="173"/>
    </row>
    <row r="614" spans="1:17" ht="13.5" customHeight="1" x14ac:dyDescent="0.2">
      <c r="A614" s="857" t="s">
        <v>175</v>
      </c>
      <c r="B614" s="857"/>
      <c r="C614" s="857"/>
      <c r="D614" s="142">
        <f>D617</f>
        <v>5700.01</v>
      </c>
      <c r="E614" s="311">
        <f>E617</f>
        <v>0</v>
      </c>
      <c r="F614" s="474">
        <f>F617</f>
        <v>0</v>
      </c>
      <c r="G614" s="487">
        <f t="shared" si="194"/>
        <v>0</v>
      </c>
      <c r="H614" s="487">
        <f t="shared" si="194"/>
        <v>0</v>
      </c>
      <c r="I614" s="18">
        <v>0</v>
      </c>
      <c r="J614" s="18">
        <v>0</v>
      </c>
      <c r="K614" s="18">
        <v>0</v>
      </c>
      <c r="L614" s="18">
        <v>0</v>
      </c>
    </row>
    <row r="615" spans="1:17" ht="13.5" customHeight="1" x14ac:dyDescent="0.2">
      <c r="A615" s="728" t="s">
        <v>334</v>
      </c>
      <c r="B615" s="729"/>
      <c r="C615" s="730"/>
      <c r="D615" s="19">
        <v>5700.01</v>
      </c>
      <c r="E615" s="312">
        <v>0</v>
      </c>
      <c r="F615" s="475">
        <v>0</v>
      </c>
      <c r="G615" s="545">
        <f>G617</f>
        <v>0</v>
      </c>
      <c r="H615" s="545">
        <f>H617</f>
        <v>0</v>
      </c>
      <c r="I615" s="20">
        <v>0</v>
      </c>
      <c r="J615" s="20">
        <v>0</v>
      </c>
      <c r="K615" s="20">
        <v>0</v>
      </c>
      <c r="L615" s="20">
        <v>0</v>
      </c>
    </row>
    <row r="616" spans="1:17" ht="13.5" customHeight="1" x14ac:dyDescent="0.2">
      <c r="A616" s="711" t="s">
        <v>329</v>
      </c>
      <c r="B616" s="712"/>
      <c r="C616" s="713"/>
      <c r="D616" s="139">
        <v>0</v>
      </c>
      <c r="E616" s="312">
        <v>0</v>
      </c>
      <c r="F616" s="475">
        <v>0</v>
      </c>
      <c r="G616" s="545"/>
      <c r="H616" s="545"/>
      <c r="I616" s="20">
        <v>0</v>
      </c>
      <c r="J616" s="20">
        <v>0</v>
      </c>
      <c r="K616" s="20">
        <v>0</v>
      </c>
      <c r="L616" s="20">
        <v>0</v>
      </c>
    </row>
    <row r="617" spans="1:17" ht="13.5" customHeight="1" x14ac:dyDescent="0.2">
      <c r="B617" s="145">
        <v>4</v>
      </c>
      <c r="C617" s="141" t="s">
        <v>152</v>
      </c>
      <c r="D617" s="21">
        <f t="shared" si="194"/>
        <v>5700.01</v>
      </c>
      <c r="E617" s="325">
        <f t="shared" si="194"/>
        <v>0</v>
      </c>
      <c r="F617" s="477">
        <f t="shared" si="194"/>
        <v>0</v>
      </c>
      <c r="G617" s="548">
        <f t="shared" si="194"/>
        <v>0</v>
      </c>
      <c r="H617" s="548">
        <f t="shared" si="194"/>
        <v>0</v>
      </c>
      <c r="I617" s="34">
        <v>0</v>
      </c>
      <c r="J617" s="34">
        <v>0</v>
      </c>
      <c r="K617" s="34">
        <v>0</v>
      </c>
      <c r="L617" s="34">
        <v>0</v>
      </c>
    </row>
    <row r="618" spans="1:17" s="35" customFormat="1" ht="13.5" customHeight="1" x14ac:dyDescent="0.2">
      <c r="B618" s="102">
        <v>42</v>
      </c>
      <c r="C618" s="51" t="s">
        <v>153</v>
      </c>
      <c r="D618" s="88">
        <f>SUM(D619:D619)</f>
        <v>5700.01</v>
      </c>
      <c r="E618" s="314">
        <f>SUM(E619:E619)</f>
        <v>0</v>
      </c>
      <c r="F618" s="476">
        <f>SUM(F619:F619)</f>
        <v>0</v>
      </c>
      <c r="G618" s="88">
        <f>SUM(G619:G619)</f>
        <v>0</v>
      </c>
      <c r="H618" s="88">
        <f>SUM(H619:H619)</f>
        <v>0</v>
      </c>
      <c r="I618" s="34">
        <v>0</v>
      </c>
      <c r="J618" s="34">
        <v>0</v>
      </c>
      <c r="K618" s="34">
        <v>0</v>
      </c>
      <c r="L618" s="34">
        <v>0</v>
      </c>
    </row>
    <row r="619" spans="1:17" ht="13.5" customHeight="1" x14ac:dyDescent="0.2">
      <c r="B619" s="97">
        <v>426</v>
      </c>
      <c r="C619" s="50" t="s">
        <v>174</v>
      </c>
      <c r="D619" s="27">
        <v>5700.01</v>
      </c>
      <c r="E619" s="315">
        <v>0</v>
      </c>
      <c r="F619" s="486">
        <v>0</v>
      </c>
      <c r="G619" s="546">
        <v>0</v>
      </c>
      <c r="H619" s="546">
        <v>0</v>
      </c>
      <c r="I619" s="34">
        <v>0</v>
      </c>
      <c r="J619" s="34">
        <v>0</v>
      </c>
      <c r="K619" s="34">
        <v>0</v>
      </c>
      <c r="L619" s="34">
        <v>0</v>
      </c>
      <c r="M619" s="173"/>
    </row>
    <row r="620" spans="1:17" ht="23.25" customHeight="1" x14ac:dyDescent="0.2">
      <c r="A620" s="777" t="s">
        <v>435</v>
      </c>
      <c r="B620" s="777"/>
      <c r="C620" s="777"/>
      <c r="D620" s="777"/>
      <c r="E620" s="777"/>
      <c r="F620" s="777"/>
      <c r="G620" s="777"/>
      <c r="H620" s="777"/>
      <c r="I620" s="777"/>
      <c r="J620" s="777"/>
      <c r="K620" s="777"/>
      <c r="L620" s="777"/>
    </row>
    <row r="621" spans="1:17" ht="13.5" customHeight="1" x14ac:dyDescent="0.2">
      <c r="A621" s="777"/>
      <c r="B621" s="777"/>
      <c r="C621" s="777"/>
      <c r="D621" s="777"/>
      <c r="E621" s="777"/>
      <c r="F621" s="777"/>
      <c r="G621" s="777"/>
      <c r="H621" s="777"/>
      <c r="I621" s="777"/>
      <c r="J621" s="777"/>
      <c r="K621" s="777"/>
      <c r="L621" s="777"/>
    </row>
    <row r="622" spans="1:17" ht="13.5" customHeight="1" x14ac:dyDescent="0.2">
      <c r="A622" s="851" t="s">
        <v>254</v>
      </c>
      <c r="B622" s="851"/>
      <c r="C622" s="851"/>
      <c r="D622" s="851"/>
      <c r="E622" s="851"/>
      <c r="F622" s="851"/>
      <c r="G622" s="851"/>
      <c r="H622" s="851"/>
      <c r="I622" s="851"/>
      <c r="J622" s="851"/>
      <c r="K622" s="851"/>
      <c r="L622" s="121"/>
    </row>
    <row r="623" spans="1:17" ht="13.5" customHeight="1" x14ac:dyDescent="0.2">
      <c r="A623" s="851" t="s">
        <v>396</v>
      </c>
      <c r="B623" s="851"/>
      <c r="C623" s="851"/>
      <c r="D623" s="851"/>
      <c r="E623" s="851"/>
      <c r="F623" s="851"/>
      <c r="G623" s="851"/>
      <c r="H623" s="851"/>
      <c r="I623" s="851"/>
      <c r="J623" s="851"/>
      <c r="L623" s="121"/>
    </row>
    <row r="624" spans="1:17" ht="13.5" customHeight="1" x14ac:dyDescent="0.2">
      <c r="A624" s="858"/>
      <c r="B624" s="858"/>
      <c r="C624" s="858"/>
      <c r="E624" s="292"/>
      <c r="F624" s="531"/>
      <c r="L624" s="121"/>
    </row>
    <row r="625" spans="1:12" ht="13.5" customHeight="1" x14ac:dyDescent="0.2">
      <c r="A625" s="771" t="s">
        <v>433</v>
      </c>
      <c r="B625" s="771"/>
      <c r="C625" s="771"/>
      <c r="D625" s="771"/>
      <c r="E625" s="771"/>
      <c r="F625" s="771"/>
      <c r="G625" s="771"/>
      <c r="H625" s="771"/>
      <c r="I625" s="771"/>
      <c r="J625" s="771"/>
      <c r="K625" s="771"/>
      <c r="L625" s="771"/>
    </row>
    <row r="626" spans="1:12" ht="13.5" customHeight="1" x14ac:dyDescent="0.2">
      <c r="A626" s="771" t="s">
        <v>255</v>
      </c>
      <c r="B626" s="771"/>
      <c r="C626" s="771"/>
      <c r="D626" s="771"/>
      <c r="E626" s="771"/>
      <c r="F626" s="771"/>
      <c r="G626" s="771"/>
      <c r="H626" s="771"/>
      <c r="I626" s="771"/>
      <c r="J626" s="771"/>
      <c r="K626" s="771"/>
      <c r="L626" s="771"/>
    </row>
    <row r="627" spans="1:12" ht="13.5" customHeight="1" x14ac:dyDescent="0.2">
      <c r="A627" s="772" t="s">
        <v>190</v>
      </c>
      <c r="B627" s="772"/>
      <c r="C627" s="772"/>
      <c r="D627" s="772"/>
      <c r="E627" s="772"/>
      <c r="F627" s="772"/>
      <c r="G627" s="772"/>
      <c r="H627" s="772"/>
      <c r="I627" s="772"/>
      <c r="J627" s="772"/>
      <c r="K627" s="772"/>
      <c r="L627" s="772"/>
    </row>
    <row r="628" spans="1:12" ht="13.5" customHeight="1" x14ac:dyDescent="0.2">
      <c r="A628" s="772" t="s">
        <v>432</v>
      </c>
      <c r="B628" s="772"/>
      <c r="C628" s="772"/>
      <c r="D628" s="772"/>
      <c r="E628" s="772"/>
      <c r="F628" s="772"/>
      <c r="G628" s="772"/>
      <c r="H628" s="772"/>
      <c r="I628" s="772"/>
      <c r="J628" s="772"/>
      <c r="K628" s="772"/>
      <c r="L628" s="772"/>
    </row>
    <row r="629" spans="1:12" ht="15" customHeight="1" x14ac:dyDescent="0.2">
      <c r="B629" s="849" t="s">
        <v>431</v>
      </c>
      <c r="C629" s="849"/>
      <c r="E629" s="292"/>
      <c r="F629" s="531"/>
      <c r="L629" s="121"/>
    </row>
    <row r="630" spans="1:12" ht="13.5" customHeight="1" x14ac:dyDescent="0.2">
      <c r="B630" s="849" t="s">
        <v>429</v>
      </c>
      <c r="C630" s="849"/>
      <c r="E630" s="292"/>
      <c r="F630" s="531"/>
      <c r="L630" s="121"/>
    </row>
    <row r="631" spans="1:12" ht="13.5" customHeight="1" x14ac:dyDescent="0.2">
      <c r="B631" s="850" t="s">
        <v>430</v>
      </c>
      <c r="C631" s="850"/>
      <c r="E631" s="292"/>
      <c r="F631" s="531"/>
      <c r="G631" s="934" t="s">
        <v>298</v>
      </c>
      <c r="H631" s="934"/>
      <c r="I631" s="934"/>
      <c r="J631" s="934"/>
      <c r="L631" s="121"/>
    </row>
    <row r="632" spans="1:12" ht="13.5" customHeight="1" x14ac:dyDescent="0.2">
      <c r="A632" s="133"/>
      <c r="B632" s="133"/>
      <c r="C632" s="133"/>
      <c r="D632" s="133"/>
      <c r="E632" s="294"/>
      <c r="F632" s="133"/>
      <c r="G632" s="776"/>
      <c r="H632" s="776"/>
      <c r="I632" s="776"/>
      <c r="J632" s="776"/>
      <c r="K632" s="133"/>
      <c r="L632" s="133"/>
    </row>
    <row r="633" spans="1:12" ht="13.5" customHeight="1" x14ac:dyDescent="0.2">
      <c r="A633" s="133"/>
      <c r="B633" s="133"/>
      <c r="C633" s="133"/>
      <c r="D633" s="133"/>
      <c r="E633" s="294"/>
      <c r="F633" s="133"/>
      <c r="G633" s="776" t="s">
        <v>436</v>
      </c>
      <c r="H633" s="776"/>
      <c r="I633" s="776"/>
      <c r="J633" s="776"/>
      <c r="K633" s="133"/>
      <c r="L633" s="133"/>
    </row>
    <row r="634" spans="1:12" ht="12" customHeight="1" x14ac:dyDescent="0.2">
      <c r="A634" s="133"/>
      <c r="B634" s="133"/>
      <c r="C634" s="133"/>
      <c r="D634" s="133"/>
      <c r="E634" s="294"/>
      <c r="F634" s="133"/>
      <c r="G634" s="776"/>
      <c r="H634" s="776"/>
      <c r="I634" s="776"/>
      <c r="J634" s="776"/>
      <c r="K634" s="133"/>
      <c r="L634" s="133"/>
    </row>
    <row r="635" spans="1:12" ht="12" customHeight="1" x14ac:dyDescent="0.2">
      <c r="A635" s="133"/>
      <c r="B635" s="133"/>
      <c r="C635" s="133"/>
      <c r="D635" s="133"/>
      <c r="E635" s="294"/>
      <c r="F635" s="133"/>
      <c r="G635" s="133"/>
      <c r="H635" s="133"/>
      <c r="I635" s="133"/>
      <c r="J635" s="133"/>
      <c r="K635" s="133"/>
      <c r="L635" s="133"/>
    </row>
    <row r="636" spans="1:12" ht="12" customHeight="1" x14ac:dyDescent="0.2">
      <c r="A636" s="133"/>
      <c r="B636" s="133"/>
      <c r="C636" s="133"/>
      <c r="D636" s="133"/>
      <c r="E636" s="294"/>
      <c r="F636" s="133"/>
      <c r="G636" s="133"/>
      <c r="H636" s="133"/>
      <c r="I636" s="133"/>
      <c r="J636" s="133"/>
      <c r="K636" s="133"/>
      <c r="L636" s="133"/>
    </row>
    <row r="637" spans="1:12" ht="12" customHeight="1" x14ac:dyDescent="0.2">
      <c r="A637" s="133"/>
      <c r="B637" s="133"/>
      <c r="C637" s="133"/>
      <c r="D637" s="133"/>
      <c r="E637" s="294"/>
      <c r="F637" s="133"/>
      <c r="G637" s="133"/>
      <c r="H637" s="133"/>
      <c r="I637" s="133"/>
      <c r="J637" s="133"/>
      <c r="K637" s="133"/>
      <c r="L637" s="133"/>
    </row>
    <row r="638" spans="1:12" ht="12" customHeight="1" x14ac:dyDescent="0.2">
      <c r="A638" s="133"/>
      <c r="B638" s="133"/>
      <c r="C638" s="133"/>
      <c r="D638" s="133"/>
      <c r="E638" s="294"/>
      <c r="F638" s="133"/>
      <c r="G638" s="133"/>
      <c r="H638" s="133"/>
      <c r="I638" s="133"/>
      <c r="J638" s="133"/>
      <c r="K638" s="133"/>
      <c r="L638" s="133"/>
    </row>
    <row r="639" spans="1:12" ht="12" customHeight="1" x14ac:dyDescent="0.2">
      <c r="A639" s="133"/>
      <c r="B639" s="133"/>
      <c r="C639" s="133"/>
      <c r="D639" s="133"/>
      <c r="E639" s="294"/>
      <c r="F639" s="133"/>
      <c r="G639" s="133"/>
      <c r="H639" s="133"/>
      <c r="I639" s="133"/>
      <c r="J639" s="133"/>
      <c r="K639" s="133"/>
      <c r="L639" s="133"/>
    </row>
    <row r="640" spans="1:12" ht="12" customHeight="1" x14ac:dyDescent="0.2">
      <c r="A640" s="133"/>
      <c r="B640" s="133"/>
      <c r="C640" s="133"/>
      <c r="D640" s="133"/>
      <c r="E640" s="294"/>
      <c r="F640" s="133"/>
      <c r="G640" s="133"/>
      <c r="H640" s="133"/>
      <c r="I640" s="133"/>
      <c r="J640" s="133"/>
      <c r="K640" s="133"/>
      <c r="L640" s="133"/>
    </row>
    <row r="641" spans="2:15" ht="21.75" customHeight="1" x14ac:dyDescent="0.2">
      <c r="B641" s="848" t="s">
        <v>243</v>
      </c>
      <c r="C641" s="848"/>
      <c r="D641" s="117" t="s">
        <v>265</v>
      </c>
      <c r="E641" s="609" t="s">
        <v>297</v>
      </c>
      <c r="F641" s="532" t="s">
        <v>349</v>
      </c>
    </row>
    <row r="642" spans="2:15" ht="33" customHeight="1" x14ac:dyDescent="0.2">
      <c r="B642" s="679"/>
      <c r="C642" s="676" t="s">
        <v>382</v>
      </c>
      <c r="D642" s="677">
        <f>SUM(D644,D647,D655,D668,D687)</f>
        <v>1822490</v>
      </c>
      <c r="E642" s="677">
        <f>SUM(E644,E647,E655,E668,E687)</f>
        <v>1085150</v>
      </c>
      <c r="F642" s="678">
        <f>SUM(F644,F647,F655,F668,F687)</f>
        <v>1000150</v>
      </c>
      <c r="G642" s="651"/>
      <c r="H642" s="651"/>
    </row>
    <row r="643" spans="2:15" ht="9" customHeight="1" x14ac:dyDescent="0.2">
      <c r="B643" s="444"/>
      <c r="C643" s="445"/>
      <c r="D643" s="445"/>
      <c r="E643" s="446"/>
      <c r="F643" s="659"/>
    </row>
    <row r="644" spans="2:15" ht="13.5" customHeight="1" x14ac:dyDescent="0.2">
      <c r="B644" s="775" t="s">
        <v>374</v>
      </c>
      <c r="C644" s="775"/>
      <c r="D644" s="423">
        <f>D645</f>
        <v>250042.8</v>
      </c>
      <c r="E644" s="423">
        <f>E645</f>
        <v>255000</v>
      </c>
      <c r="F644" s="423">
        <f>F645</f>
        <v>260000</v>
      </c>
      <c r="G644" s="652"/>
      <c r="H644" s="652"/>
    </row>
    <row r="645" spans="2:15" ht="14.25" customHeight="1" x14ac:dyDescent="0.2">
      <c r="B645" s="773" t="s">
        <v>375</v>
      </c>
      <c r="C645" s="774"/>
      <c r="D645" s="111">
        <f>SUM(F13,F23,F32,F42,F71,F80,F88,F96,F104,F121,F143,F157,F165,F173,F179,F193,F205,F212,F220,F230,F238,F246,F252,F259,F271,F286,F300,F330,F345,F401,F409,F420,F431,F438,F444,F453,F461,F468,F477,F491,F503,F513,F522,F541,F547,F560,F570,F577,F584,F600,F616)</f>
        <v>250042.8</v>
      </c>
      <c r="E645" s="111">
        <f>SUM(G13,G23,G32,G42,G71,G80,G88,G96,G104,G121,G143,G157,G165,G173,G179,G193,G205,G212,G220,G230,G238,G246,G252,G259,G271,G286,G300,G330,G345,G401,G409,G420,G431,G438,G444,G453,G461,G468,G477,G491,G503,G513,G522,G541,G547,G560,G570,G577,G584,G600,G616)</f>
        <v>255000</v>
      </c>
      <c r="F645" s="660">
        <f>SUM(H13,H23,H32,H42,H71,H80,H88,H96,H104,H121,H143,H157,H165,H173,H179,H193,H205,H212,H220,H230,H238,H246,H252,H259,H271,H286,H300,H330,H345,H401,H409,H420,H431,H438,H444,H453,H461,H468,H477,H491,H503,H513,H522,H541,H547,H560,H570,H577,H584,H600,H616)</f>
        <v>260000</v>
      </c>
      <c r="G645" s="653"/>
      <c r="H645" s="653"/>
    </row>
    <row r="646" spans="2:15" ht="7.5" customHeight="1" x14ac:dyDescent="0.2">
      <c r="B646" s="428"/>
      <c r="C646" s="428"/>
      <c r="D646" s="429"/>
      <c r="E646" s="430"/>
      <c r="F646" s="661"/>
    </row>
    <row r="647" spans="2:15" ht="15" customHeight="1" x14ac:dyDescent="0.2">
      <c r="B647" s="775" t="s">
        <v>363</v>
      </c>
      <c r="C647" s="775"/>
      <c r="D647" s="422">
        <f>D648</f>
        <v>410507.2</v>
      </c>
      <c r="E647" s="534">
        <f>E648</f>
        <v>185750</v>
      </c>
      <c r="F647" s="534">
        <f>F648</f>
        <v>95750</v>
      </c>
      <c r="G647" s="653"/>
      <c r="H647" s="653"/>
    </row>
    <row r="648" spans="2:15" ht="11.45" customHeight="1" x14ac:dyDescent="0.2">
      <c r="B648" s="680"/>
      <c r="C648" s="76" t="s">
        <v>361</v>
      </c>
      <c r="D648" s="111">
        <f>SUM(D649,D650,D651,D652,D653)</f>
        <v>410507.2</v>
      </c>
      <c r="E648" s="533">
        <f>SUM(E649,E650,E651,E652,E653)</f>
        <v>185750</v>
      </c>
      <c r="F648" s="662">
        <f>SUM(F649,F650,F651,F652,F653)</f>
        <v>95750</v>
      </c>
      <c r="G648" s="653"/>
      <c r="H648" s="653"/>
    </row>
    <row r="649" spans="2:15" ht="11.45" customHeight="1" x14ac:dyDescent="0.2">
      <c r="B649" s="681"/>
      <c r="C649" s="110" t="s">
        <v>376</v>
      </c>
      <c r="D649" s="109">
        <f>F44</f>
        <v>32100</v>
      </c>
      <c r="E649" s="535">
        <f>G44</f>
        <v>32100</v>
      </c>
      <c r="F649" s="663">
        <f>H44</f>
        <v>32100</v>
      </c>
      <c r="N649" s="245"/>
      <c r="O649" s="45"/>
    </row>
    <row r="650" spans="2:15" ht="11.45" customHeight="1" x14ac:dyDescent="0.2">
      <c r="B650" s="681"/>
      <c r="C650" s="110" t="s">
        <v>377</v>
      </c>
      <c r="D650" s="109">
        <f>SUM(F16,F45,F73,F81,F89,F97,F105,F122,F130,F144,F180,F194,F206,F213,F239,F253,F272,F291,F305,F321,F333,F364,F372,F382,F392,F421,F445,F469,F479,F549,F591,F602)</f>
        <v>376957.2</v>
      </c>
      <c r="E650" s="109">
        <f>SUM(G16,G45,G73,G81,G89,G97,G105,G122,G130,G144,G180,G194,G206,G213,G239,G253,G272,G291,G305,G321,G333,G364,G372,G382,G392,G421,G445,G469,G479,G549,G602)</f>
        <v>153500</v>
      </c>
      <c r="F650" s="664">
        <f>SUM(H16,H45,H73,H81,H89,H97,H105,H122,H130,H144,H180,H194,H206,H213,H239,H253,H272,H291,H305,H321,H333,H364,H372,H382,H392,H421,H445,H469,H479,H549,H602)</f>
        <v>63500</v>
      </c>
      <c r="N650" s="245"/>
      <c r="O650" s="45"/>
    </row>
    <row r="651" spans="2:15" ht="11.45" customHeight="1" x14ac:dyDescent="0.2">
      <c r="B651" s="681"/>
      <c r="C651" s="110" t="s">
        <v>378</v>
      </c>
      <c r="D651" s="109">
        <f>F318</f>
        <v>300</v>
      </c>
      <c r="E651" s="535">
        <f>G318</f>
        <v>0</v>
      </c>
      <c r="F651" s="663">
        <f>H318</f>
        <v>0</v>
      </c>
      <c r="N651" s="245"/>
      <c r="O651" s="45"/>
    </row>
    <row r="652" spans="2:15" ht="11.45" customHeight="1" x14ac:dyDescent="0.2">
      <c r="B652" s="681"/>
      <c r="C652" s="110" t="s">
        <v>379</v>
      </c>
      <c r="D652" s="109">
        <f>F317</f>
        <v>1000</v>
      </c>
      <c r="E652" s="535">
        <f>G317</f>
        <v>0</v>
      </c>
      <c r="F652" s="663">
        <f>H317</f>
        <v>0</v>
      </c>
      <c r="N652" s="245"/>
      <c r="O652" s="45"/>
    </row>
    <row r="653" spans="2:15" ht="11.45" customHeight="1" x14ac:dyDescent="0.2">
      <c r="B653" s="425"/>
      <c r="C653" s="110" t="s">
        <v>408</v>
      </c>
      <c r="D653" s="109">
        <f>F17</f>
        <v>150</v>
      </c>
      <c r="E653" s="109">
        <f>G17</f>
        <v>150</v>
      </c>
      <c r="F653" s="664">
        <f>H17</f>
        <v>150</v>
      </c>
      <c r="N653" s="245"/>
      <c r="O653" s="45"/>
    </row>
    <row r="654" spans="2:15" ht="7.5" customHeight="1" x14ac:dyDescent="0.2">
      <c r="B654" s="682"/>
      <c r="C654" s="431"/>
      <c r="D654" s="432"/>
      <c r="E654" s="433"/>
      <c r="F654" s="665"/>
      <c r="N654" s="245"/>
      <c r="O654" s="45"/>
    </row>
    <row r="655" spans="2:15" s="136" customFormat="1" ht="15" customHeight="1" x14ac:dyDescent="0.2">
      <c r="B655" s="775" t="s">
        <v>364</v>
      </c>
      <c r="C655" s="775"/>
      <c r="D655" s="422">
        <f>SUM(D656,D659)</f>
        <v>483400</v>
      </c>
      <c r="E655" s="422">
        <f>SUM(E656,E659)</f>
        <v>149400</v>
      </c>
      <c r="F655" s="422">
        <f>SUM(F656,F659)</f>
        <v>149400</v>
      </c>
      <c r="G655" s="653"/>
      <c r="H655" s="653"/>
      <c r="N655" s="420"/>
      <c r="O655" s="421"/>
    </row>
    <row r="656" spans="2:15" ht="11.45" customHeight="1" x14ac:dyDescent="0.2">
      <c r="B656" s="680"/>
      <c r="C656" s="418" t="s">
        <v>360</v>
      </c>
      <c r="D656" s="111">
        <f>SUM(D657,D658)</f>
        <v>19000</v>
      </c>
      <c r="E656" s="111">
        <f>SUM(E657,E658)</f>
        <v>19000</v>
      </c>
      <c r="F656" s="662">
        <f>SUM(F657,F658)</f>
        <v>19000</v>
      </c>
      <c r="G656" s="653"/>
      <c r="H656" s="653"/>
      <c r="N656" s="245"/>
      <c r="O656" s="45"/>
    </row>
    <row r="657" spans="2:17" ht="11.45" customHeight="1" x14ac:dyDescent="0.2">
      <c r="B657" s="681"/>
      <c r="C657" s="419" t="s">
        <v>365</v>
      </c>
      <c r="D657" s="109">
        <f>SUM(F197,F229,F270)</f>
        <v>17000</v>
      </c>
      <c r="E657" s="109">
        <f>SUM(G197,G229,G270)</f>
        <v>17000</v>
      </c>
      <c r="F657" s="664">
        <f>SUM(H197,H229,H270)</f>
        <v>17000</v>
      </c>
      <c r="N657" s="245"/>
      <c r="O657" s="45"/>
    </row>
    <row r="658" spans="2:17" ht="11.45" customHeight="1" x14ac:dyDescent="0.2">
      <c r="B658" s="681"/>
      <c r="C658" s="419" t="s">
        <v>366</v>
      </c>
      <c r="D658" s="417">
        <f>F289</f>
        <v>2000</v>
      </c>
      <c r="E658" s="417">
        <f>G289</f>
        <v>2000</v>
      </c>
      <c r="F658" s="666">
        <f>H289</f>
        <v>2000</v>
      </c>
      <c r="N658" s="245"/>
      <c r="O658" s="45"/>
    </row>
    <row r="659" spans="2:17" ht="11.45" customHeight="1" x14ac:dyDescent="0.2">
      <c r="B659" s="681"/>
      <c r="C659" s="418" t="s">
        <v>359</v>
      </c>
      <c r="D659" s="111">
        <f>SUM(D660:D666)</f>
        <v>464400</v>
      </c>
      <c r="E659" s="111">
        <f>SUM(E660:E666)</f>
        <v>130400</v>
      </c>
      <c r="F659" s="662">
        <f>SUM(F660:F666)</f>
        <v>130400</v>
      </c>
      <c r="G659" s="653"/>
      <c r="H659" s="653"/>
      <c r="N659" s="245"/>
      <c r="O659" s="45"/>
    </row>
    <row r="660" spans="2:17" ht="11.45" customHeight="1" x14ac:dyDescent="0.2">
      <c r="B660" s="681"/>
      <c r="C660" s="419" t="s">
        <v>393</v>
      </c>
      <c r="D660" s="109">
        <f>SUM(F195,F222,F231,F261,F273,F287,F302,F320,F332)</f>
        <v>40000</v>
      </c>
      <c r="E660" s="109">
        <f>SUM(G195,G222,G231,G261,G273,G287,G302,G320,G332)</f>
        <v>40000</v>
      </c>
      <c r="F660" s="664">
        <f>SUM(H195,H222,H231,H261,H273,H287,H302,H320,H332)</f>
        <v>40000</v>
      </c>
      <c r="G660" s="654"/>
      <c r="N660" s="245"/>
      <c r="O660" s="45"/>
    </row>
    <row r="661" spans="2:17" ht="11.45" customHeight="1" x14ac:dyDescent="0.2">
      <c r="B661" s="681"/>
      <c r="C661" s="419" t="s">
        <v>367</v>
      </c>
      <c r="D661" s="109">
        <f>F260</f>
        <v>200</v>
      </c>
      <c r="E661" s="109">
        <f>G260</f>
        <v>200</v>
      </c>
      <c r="F661" s="664">
        <f>H260</f>
        <v>200</v>
      </c>
      <c r="G661" s="654"/>
      <c r="N661" s="245"/>
      <c r="O661" s="45"/>
    </row>
    <row r="662" spans="2:17" ht="12" customHeight="1" x14ac:dyDescent="0.2">
      <c r="B662" s="681"/>
      <c r="C662" s="419" t="s">
        <v>368</v>
      </c>
      <c r="D662" s="109">
        <f>SUM(F290,F304)</f>
        <v>200</v>
      </c>
      <c r="E662" s="109">
        <f>SUM(G290,G304)</f>
        <v>200</v>
      </c>
      <c r="F662" s="664">
        <f>SUM(H290,H304)</f>
        <v>200</v>
      </c>
      <c r="G662" s="654"/>
      <c r="N662" s="245"/>
      <c r="O662" s="45"/>
    </row>
    <row r="663" spans="2:17" ht="12.75" customHeight="1" x14ac:dyDescent="0.2">
      <c r="B663" s="681"/>
      <c r="C663" s="419" t="s">
        <v>369</v>
      </c>
      <c r="D663" s="109">
        <f>SUM(F361,F371,F381,F391)</f>
        <v>75850</v>
      </c>
      <c r="E663" s="109">
        <f>SUM(G361,G371,G381,G391)</f>
        <v>79850</v>
      </c>
      <c r="F663" s="664">
        <f>SUM(H361,H371,H381,H391)</f>
        <v>79850</v>
      </c>
      <c r="G663" s="655"/>
      <c r="H663" s="769"/>
      <c r="I663" s="769"/>
      <c r="J663" s="769"/>
      <c r="N663" s="128"/>
      <c r="O663" s="769"/>
      <c r="P663" s="769"/>
      <c r="Q663" s="769"/>
    </row>
    <row r="664" spans="2:17" ht="12" customHeight="1" x14ac:dyDescent="0.2">
      <c r="B664" s="681"/>
      <c r="C664" s="419" t="s">
        <v>370</v>
      </c>
      <c r="D664" s="109">
        <f>SUM(F362,F384)</f>
        <v>14667.94</v>
      </c>
      <c r="E664" s="109">
        <f>SUM(G362,G384)</f>
        <v>10000</v>
      </c>
      <c r="F664" s="664">
        <f>SUM(H362,H384)</f>
        <v>10000</v>
      </c>
      <c r="G664" s="654"/>
      <c r="H664" s="769"/>
      <c r="I664" s="770"/>
      <c r="J664" s="770"/>
      <c r="N664" s="251"/>
      <c r="O664" s="769"/>
      <c r="P664" s="770"/>
      <c r="Q664" s="770"/>
    </row>
    <row r="665" spans="2:17" ht="12" customHeight="1" x14ac:dyDescent="0.2">
      <c r="B665" s="681"/>
      <c r="C665" s="419" t="s">
        <v>371</v>
      </c>
      <c r="D665" s="109">
        <f>SUM(F365,F373,F383,F393)</f>
        <v>333332.06</v>
      </c>
      <c r="E665" s="109">
        <f>SUM(G365,G373,G383,G393)</f>
        <v>0</v>
      </c>
      <c r="F665" s="664">
        <f>SUM(H365,H373,H383,H393)</f>
        <v>0</v>
      </c>
      <c r="G665" s="654"/>
      <c r="N665" s="251"/>
      <c r="O665" s="45"/>
    </row>
    <row r="666" spans="2:17" ht="12.75" customHeight="1" x14ac:dyDescent="0.2">
      <c r="B666" s="681"/>
      <c r="C666" s="419" t="s">
        <v>372</v>
      </c>
      <c r="D666" s="109">
        <f>F363</f>
        <v>150</v>
      </c>
      <c r="E666" s="109">
        <f>G363</f>
        <v>150</v>
      </c>
      <c r="F666" s="664">
        <f>H363</f>
        <v>150</v>
      </c>
      <c r="G666" s="654"/>
      <c r="N666" s="245"/>
      <c r="O666" s="45"/>
    </row>
    <row r="667" spans="2:17" ht="9" customHeight="1" x14ac:dyDescent="0.2">
      <c r="B667" s="682"/>
      <c r="C667" s="434"/>
      <c r="D667" s="432"/>
      <c r="E667" s="433"/>
      <c r="F667" s="665"/>
      <c r="G667" s="654"/>
      <c r="N667" s="245"/>
      <c r="O667" s="45"/>
    </row>
    <row r="668" spans="2:17" ht="13.5" customHeight="1" x14ac:dyDescent="0.2">
      <c r="B668" s="775" t="s">
        <v>373</v>
      </c>
      <c r="C668" s="775"/>
      <c r="D668" s="422">
        <f>SUM(D669,D675)</f>
        <v>678540</v>
      </c>
      <c r="E668" s="422">
        <f>SUM(E669,E675)</f>
        <v>495000</v>
      </c>
      <c r="F668" s="422">
        <f>SUM(F669,F675)</f>
        <v>495000</v>
      </c>
      <c r="G668" s="653"/>
      <c r="H668" s="769"/>
      <c r="I668" s="770"/>
      <c r="J668" s="770"/>
      <c r="N668" s="251"/>
      <c r="O668" s="769"/>
      <c r="P668" s="770"/>
      <c r="Q668" s="770"/>
    </row>
    <row r="669" spans="2:17" ht="13.5" customHeight="1" x14ac:dyDescent="0.2">
      <c r="B669" s="680"/>
      <c r="C669" s="76" t="s">
        <v>362</v>
      </c>
      <c r="D669" s="111">
        <f>SUM(D670,D671,D672,D673,D674)</f>
        <v>678540</v>
      </c>
      <c r="E669" s="111">
        <f>SUM(E670,E671,E672,E673,E674)</f>
        <v>495000</v>
      </c>
      <c r="F669" s="662">
        <f>SUM(F670,F671,F672,F673,F674)</f>
        <v>495000</v>
      </c>
      <c r="G669" s="653"/>
      <c r="N669" s="251"/>
      <c r="O669" s="45"/>
    </row>
    <row r="670" spans="2:17" ht="12.75" customHeight="1" x14ac:dyDescent="0.2">
      <c r="B670" s="681"/>
      <c r="C670" s="419" t="s">
        <v>427</v>
      </c>
      <c r="D670" s="109">
        <f>SUM(F15,F43,F72,F129,F145,F159,F167,F181,F196,F221,F269,F306,F331,F407,F419,F432,F462,F471,F478,F485,F504,F528,F534,F548,F562,F571,F578,F585,F599,F615)</f>
        <v>354000</v>
      </c>
      <c r="E670" s="109">
        <f>SUM(G15,G43,G72,G129,G145,G159,G167,G181,G196,G221,G269,G306,G331,G407,G419,G432,G462,G471,G478,G504,G528,G534,G548,G562,G571,G578,G585,G599,G615)</f>
        <v>350000</v>
      </c>
      <c r="F670" s="664">
        <f>SUM(H15,H43,H72,H129,H145,H159,H167,H181,H196,H221,H269,H306,H331,H407,H419,H432,H462,H471,H478,H504,H528,H534,H548,H562,H571,H578,H585,H599,H615)</f>
        <v>350000</v>
      </c>
      <c r="G670" s="656"/>
      <c r="N670" s="251"/>
      <c r="O670" s="770"/>
      <c r="P670" s="770"/>
      <c r="Q670" s="770"/>
    </row>
    <row r="671" spans="2:17" ht="11.25" customHeight="1" x14ac:dyDescent="0.2">
      <c r="B671" s="681"/>
      <c r="C671" s="419" t="s">
        <v>380</v>
      </c>
      <c r="D671" s="109">
        <f>F107</f>
        <v>15000</v>
      </c>
      <c r="E671" s="109">
        <f>G107</f>
        <v>15000</v>
      </c>
      <c r="F671" s="664">
        <f>H107</f>
        <v>15000</v>
      </c>
      <c r="G671" s="656"/>
      <c r="N671" s="251"/>
    </row>
    <row r="672" spans="2:17" ht="12.75" customHeight="1" x14ac:dyDescent="0.2">
      <c r="B672" s="681"/>
      <c r="C672" s="419" t="s">
        <v>357</v>
      </c>
      <c r="D672" s="109">
        <f>SUM(F132,F182,F268,F301,F329,F346,F418)</f>
        <v>289540</v>
      </c>
      <c r="E672" s="109">
        <f>SUM(G132,G182,G268,G301,G329,G346,G418)</f>
        <v>130000</v>
      </c>
      <c r="F672" s="664">
        <f>SUM(H132,H182,H268,H301,H329,H346,H418)</f>
        <v>130000</v>
      </c>
      <c r="G672" s="656"/>
      <c r="N672" s="251"/>
    </row>
    <row r="673" spans="2:17" ht="12.75" customHeight="1" x14ac:dyDescent="0.2">
      <c r="B673" s="681"/>
      <c r="C673" s="419" t="s">
        <v>398</v>
      </c>
      <c r="D673" s="417">
        <f>F601</f>
        <v>20000</v>
      </c>
      <c r="E673" s="417">
        <f>G601</f>
        <v>0</v>
      </c>
      <c r="F673" s="666">
        <f>H601</f>
        <v>0</v>
      </c>
      <c r="G673" s="656"/>
      <c r="N673" s="251"/>
    </row>
    <row r="674" spans="2:17" ht="12" customHeight="1" x14ac:dyDescent="0.2">
      <c r="B674" s="681"/>
      <c r="C674" s="419" t="s">
        <v>356</v>
      </c>
      <c r="D674" s="108">
        <f>F408</f>
        <v>0</v>
      </c>
      <c r="E674" s="108">
        <f>G408</f>
        <v>0</v>
      </c>
      <c r="F674" s="667">
        <f>H408</f>
        <v>0</v>
      </c>
      <c r="G674" s="654"/>
      <c r="H674" s="770"/>
      <c r="I674" s="770"/>
      <c r="J674" s="770"/>
      <c r="N674" s="255"/>
      <c r="O674" s="45"/>
    </row>
    <row r="675" spans="2:17" ht="12" customHeight="1" x14ac:dyDescent="0.2">
      <c r="B675" s="681"/>
      <c r="C675" s="76" t="s">
        <v>381</v>
      </c>
      <c r="D675" s="451">
        <f>SUM(D676:D678)</f>
        <v>0</v>
      </c>
      <c r="E675" s="451">
        <f>SUM(E676:E678)</f>
        <v>0</v>
      </c>
      <c r="F675" s="668">
        <f>SUM(F676:F678)</f>
        <v>0</v>
      </c>
      <c r="G675" s="657"/>
      <c r="N675" s="255"/>
      <c r="O675" s="45"/>
    </row>
    <row r="676" spans="2:17" ht="11.45" customHeight="1" x14ac:dyDescent="0.2">
      <c r="B676" s="681"/>
      <c r="C676" s="110" t="s">
        <v>343</v>
      </c>
      <c r="D676" s="130">
        <f>F347</f>
        <v>0</v>
      </c>
      <c r="E676" s="130">
        <f>G347</f>
        <v>0</v>
      </c>
      <c r="F676" s="669">
        <f>H347</f>
        <v>0</v>
      </c>
      <c r="G676" s="658"/>
    </row>
    <row r="677" spans="2:17" ht="11.45" customHeight="1" x14ac:dyDescent="0.2">
      <c r="B677" s="681"/>
      <c r="C677" s="110" t="s">
        <v>344</v>
      </c>
      <c r="D677" s="130">
        <v>0</v>
      </c>
      <c r="E677" s="296"/>
      <c r="F677" s="670"/>
      <c r="G677" s="654"/>
      <c r="H677" s="770"/>
      <c r="I677" s="770"/>
      <c r="J677" s="770"/>
      <c r="N677" s="251"/>
      <c r="O677" s="770"/>
      <c r="P677" s="770"/>
      <c r="Q677" s="770"/>
    </row>
    <row r="678" spans="2:17" ht="12" customHeight="1" x14ac:dyDescent="0.2">
      <c r="B678" s="681"/>
      <c r="C678" s="110" t="s">
        <v>348</v>
      </c>
      <c r="D678" s="130">
        <f>F561</f>
        <v>0</v>
      </c>
      <c r="E678" s="130">
        <f>G561</f>
        <v>0</v>
      </c>
      <c r="F678" s="669">
        <f>H561</f>
        <v>0</v>
      </c>
      <c r="G678" s="654"/>
      <c r="N678" s="251"/>
    </row>
    <row r="679" spans="2:17" ht="8.25" customHeight="1" x14ac:dyDescent="0.2">
      <c r="B679" s="682"/>
      <c r="C679" s="431"/>
      <c r="D679" s="435"/>
      <c r="E679" s="436"/>
      <c r="F679" s="671"/>
      <c r="G679" s="654"/>
      <c r="N679" s="251"/>
    </row>
    <row r="680" spans="2:17" ht="13.5" customHeight="1" x14ac:dyDescent="0.2">
      <c r="B680" s="839" t="s">
        <v>353</v>
      </c>
      <c r="C680" s="839"/>
      <c r="D680" s="427">
        <v>0</v>
      </c>
      <c r="E680" s="544">
        <v>0</v>
      </c>
      <c r="F680" s="544">
        <v>0</v>
      </c>
    </row>
    <row r="681" spans="2:17" ht="7.5" customHeight="1" x14ac:dyDescent="0.2">
      <c r="B681" s="680"/>
      <c r="C681" s="424"/>
      <c r="D681" s="438"/>
      <c r="E681" s="436"/>
      <c r="F681" s="672"/>
    </row>
    <row r="682" spans="2:17" ht="12" customHeight="1" x14ac:dyDescent="0.2">
      <c r="B682" s="846" t="s">
        <v>354</v>
      </c>
      <c r="C682" s="847"/>
      <c r="D682" s="437"/>
      <c r="E682" s="439"/>
      <c r="F682" s="544"/>
    </row>
    <row r="683" spans="2:17" ht="12.75" customHeight="1" x14ac:dyDescent="0.2">
      <c r="B683" s="425"/>
      <c r="C683" s="426" t="s">
        <v>350</v>
      </c>
      <c r="D683" s="437">
        <v>0</v>
      </c>
      <c r="E683" s="633">
        <v>0</v>
      </c>
      <c r="F683" s="633">
        <v>0</v>
      </c>
    </row>
    <row r="684" spans="2:17" ht="9.75" customHeight="1" x14ac:dyDescent="0.2">
      <c r="B684" s="425"/>
      <c r="C684" s="426"/>
      <c r="D684" s="438"/>
      <c r="E684" s="436"/>
      <c r="F684" s="671"/>
    </row>
    <row r="685" spans="2:17" ht="15" customHeight="1" x14ac:dyDescent="0.2">
      <c r="B685" s="839" t="s">
        <v>352</v>
      </c>
      <c r="C685" s="840"/>
      <c r="D685" s="442">
        <v>0</v>
      </c>
      <c r="E685" s="443"/>
      <c r="F685" s="673"/>
    </row>
    <row r="686" spans="2:17" ht="8.25" customHeight="1" x14ac:dyDescent="0.2">
      <c r="B686" s="682"/>
      <c r="C686" s="424"/>
      <c r="D686" s="438"/>
      <c r="E686" s="441"/>
      <c r="F686" s="674"/>
    </row>
    <row r="687" spans="2:17" ht="13.5" customHeight="1" x14ac:dyDescent="0.2">
      <c r="B687" s="852" t="s">
        <v>351</v>
      </c>
      <c r="C687" s="852"/>
      <c r="D687" s="440">
        <f>D688</f>
        <v>0</v>
      </c>
      <c r="E687" s="440">
        <f>E688</f>
        <v>0</v>
      </c>
      <c r="F687" s="440">
        <f>F688</f>
        <v>0</v>
      </c>
      <c r="G687" s="652"/>
    </row>
    <row r="688" spans="2:17" ht="15" customHeight="1" x14ac:dyDescent="0.2">
      <c r="B688" s="449"/>
      <c r="C688" s="447" t="s">
        <v>330</v>
      </c>
      <c r="D688" s="448">
        <f>SUM(F14,F46,F74,F82,F90,F98,F106,F123,F131,F146,F158,F166,F198,F288,F307,F319,F385,F422,F446,F470,F514,F535,F603)</f>
        <v>0</v>
      </c>
      <c r="E688" s="448">
        <f>SUM(G14,G46,G74,G82,G90,G98,G106,G123,G131,G146,G158,G166,G198,G288,G307,G319,G385,G422,G446,G470,G514,G535,G603)</f>
        <v>0</v>
      </c>
      <c r="F688" s="675">
        <f>SUM(H14,H46,H74,H82,H90,H98,H106,H123,H131,H146,H158,H166,H198,H288,H307,H319,H385,H422,H446,H470,H514,H535,H603)</f>
        <v>0</v>
      </c>
    </row>
  </sheetData>
  <mergeCells count="383">
    <mergeCell ref="R523:R526"/>
    <mergeCell ref="R579:R582"/>
    <mergeCell ref="O664:Q664"/>
    <mergeCell ref="O670:Q670"/>
    <mergeCell ref="N327:P327"/>
    <mergeCell ref="A409:C409"/>
    <mergeCell ref="N523:N526"/>
    <mergeCell ref="N579:N582"/>
    <mergeCell ref="A532:C532"/>
    <mergeCell ref="A533:C533"/>
    <mergeCell ref="A539:C539"/>
    <mergeCell ref="A546:C546"/>
    <mergeCell ref="A458:C458"/>
    <mergeCell ref="A372:C372"/>
    <mergeCell ref="A382:C382"/>
    <mergeCell ref="A392:C392"/>
    <mergeCell ref="A347:C347"/>
    <mergeCell ref="A360:C360"/>
    <mergeCell ref="A444:C444"/>
    <mergeCell ref="A445:C445"/>
    <mergeCell ref="A457:C457"/>
    <mergeCell ref="A625:L625"/>
    <mergeCell ref="A475:C475"/>
    <mergeCell ref="A476:C476"/>
    <mergeCell ref="N310:N313"/>
    <mergeCell ref="G632:J632"/>
    <mergeCell ref="A380:C380"/>
    <mergeCell ref="A391:C391"/>
    <mergeCell ref="A393:C393"/>
    <mergeCell ref="A381:C381"/>
    <mergeCell ref="A383:C383"/>
    <mergeCell ref="A389:C389"/>
    <mergeCell ref="A390:C390"/>
    <mergeCell ref="A602:C602"/>
    <mergeCell ref="A560:C560"/>
    <mergeCell ref="A362:C362"/>
    <mergeCell ref="A504:C504"/>
    <mergeCell ref="A491:C491"/>
    <mergeCell ref="A499:C499"/>
    <mergeCell ref="A500:C500"/>
    <mergeCell ref="A547:C547"/>
    <mergeCell ref="A557:C557"/>
    <mergeCell ref="A462:C462"/>
    <mergeCell ref="A436:C436"/>
    <mergeCell ref="A558:C558"/>
    <mergeCell ref="A453:C453"/>
    <mergeCell ref="A527:C527"/>
    <mergeCell ref="A528:C528"/>
    <mergeCell ref="B687:C687"/>
    <mergeCell ref="A446:C446"/>
    <mergeCell ref="A346:C346"/>
    <mergeCell ref="A384:C384"/>
    <mergeCell ref="A478:C478"/>
    <mergeCell ref="A419:C419"/>
    <mergeCell ref="A450:C450"/>
    <mergeCell ref="A451:C451"/>
    <mergeCell ref="A452:C452"/>
    <mergeCell ref="A611:C611"/>
    <mergeCell ref="A612:C612"/>
    <mergeCell ref="A613:C613"/>
    <mergeCell ref="A614:C614"/>
    <mergeCell ref="A622:K622"/>
    <mergeCell ref="A624:C624"/>
    <mergeCell ref="A615:C615"/>
    <mergeCell ref="A583:C583"/>
    <mergeCell ref="A584:C584"/>
    <mergeCell ref="A467:C467"/>
    <mergeCell ref="A534:C534"/>
    <mergeCell ref="B668:C668"/>
    <mergeCell ref="A556:C556"/>
    <mergeCell ref="A502:C502"/>
    <mergeCell ref="A503:C503"/>
    <mergeCell ref="B685:C685"/>
    <mergeCell ref="A540:C540"/>
    <mergeCell ref="A603:C603"/>
    <mergeCell ref="A595:C595"/>
    <mergeCell ref="A596:C596"/>
    <mergeCell ref="A582:C582"/>
    <mergeCell ref="A571:C571"/>
    <mergeCell ref="A568:C568"/>
    <mergeCell ref="A569:C569"/>
    <mergeCell ref="A570:C570"/>
    <mergeCell ref="A600:C600"/>
    <mergeCell ref="B680:C680"/>
    <mergeCell ref="B682:C682"/>
    <mergeCell ref="B641:C641"/>
    <mergeCell ref="B630:C630"/>
    <mergeCell ref="B631:C631"/>
    <mergeCell ref="B629:C629"/>
    <mergeCell ref="A601:C601"/>
    <mergeCell ref="A623:J623"/>
    <mergeCell ref="A576:C576"/>
    <mergeCell ref="A559:C559"/>
    <mergeCell ref="A562:C562"/>
    <mergeCell ref="A561:C561"/>
    <mergeCell ref="A575:C575"/>
    <mergeCell ref="B1:C1"/>
    <mergeCell ref="B3:C3"/>
    <mergeCell ref="B2:G2"/>
    <mergeCell ref="B4:L4"/>
    <mergeCell ref="A31:C31"/>
    <mergeCell ref="A32:C32"/>
    <mergeCell ref="A37:C37"/>
    <mergeCell ref="A38:C38"/>
    <mergeCell ref="A39:C39"/>
    <mergeCell ref="A13:C13"/>
    <mergeCell ref="A21:C21"/>
    <mergeCell ref="A22:C22"/>
    <mergeCell ref="A23:C23"/>
    <mergeCell ref="A29:C29"/>
    <mergeCell ref="A30:C30"/>
    <mergeCell ref="A6:C6"/>
    <mergeCell ref="A7:C7"/>
    <mergeCell ref="A8:C8"/>
    <mergeCell ref="A9:C9"/>
    <mergeCell ref="A10:C10"/>
    <mergeCell ref="A11:C11"/>
    <mergeCell ref="A12:C12"/>
    <mergeCell ref="A14:C14"/>
    <mergeCell ref="A15:C15"/>
    <mergeCell ref="A46:C46"/>
    <mergeCell ref="A79:C79"/>
    <mergeCell ref="A80:C80"/>
    <mergeCell ref="A86:C86"/>
    <mergeCell ref="A87:C87"/>
    <mergeCell ref="A16:C16"/>
    <mergeCell ref="A44:C44"/>
    <mergeCell ref="A45:C45"/>
    <mergeCell ref="A40:C40"/>
    <mergeCell ref="A41:C41"/>
    <mergeCell ref="A42:C42"/>
    <mergeCell ref="A43:C43"/>
    <mergeCell ref="A71:C71"/>
    <mergeCell ref="A17:C17"/>
    <mergeCell ref="A72:C72"/>
    <mergeCell ref="A81:C81"/>
    <mergeCell ref="A73:C73"/>
    <mergeCell ref="A78:C78"/>
    <mergeCell ref="A69:C69"/>
    <mergeCell ref="A70:C70"/>
    <mergeCell ref="A74:C74"/>
    <mergeCell ref="A82:C82"/>
    <mergeCell ref="A127:C127"/>
    <mergeCell ref="A128:C128"/>
    <mergeCell ref="A129:C129"/>
    <mergeCell ref="A123:C123"/>
    <mergeCell ref="A107:C107"/>
    <mergeCell ref="A119:C119"/>
    <mergeCell ref="A130:C130"/>
    <mergeCell ref="A132:C132"/>
    <mergeCell ref="A131:C131"/>
    <mergeCell ref="A364:C364"/>
    <mergeCell ref="A195:C195"/>
    <mergeCell ref="A102:C102"/>
    <mergeCell ref="A103:C103"/>
    <mergeCell ref="A97:C97"/>
    <mergeCell ref="A89:C89"/>
    <mergeCell ref="A373:C373"/>
    <mergeCell ref="A379:C379"/>
    <mergeCell ref="A163:C163"/>
    <mergeCell ref="A210:C210"/>
    <mergeCell ref="A211:C211"/>
    <mergeCell ref="A212:C212"/>
    <mergeCell ref="A198:C198"/>
    <mergeCell ref="A203:C203"/>
    <mergeCell ref="A204:C204"/>
    <mergeCell ref="A144:C144"/>
    <mergeCell ref="A238:C238"/>
    <mergeCell ref="A244:C244"/>
    <mergeCell ref="A206:C206"/>
    <mergeCell ref="A213:C213"/>
    <mergeCell ref="A251:C251"/>
    <mergeCell ref="A181:C181"/>
    <mergeCell ref="A106:C106"/>
    <mergeCell ref="A122:C122"/>
    <mergeCell ref="A252:C252"/>
    <mergeCell ref="A267:C267"/>
    <mergeCell ref="A319:C319"/>
    <mergeCell ref="A260:C260"/>
    <mergeCell ref="A315:C315"/>
    <mergeCell ref="A265:C265"/>
    <mergeCell ref="A266:C266"/>
    <mergeCell ref="A327:C327"/>
    <mergeCell ref="A328:C328"/>
    <mergeCell ref="A287:C287"/>
    <mergeCell ref="A221:C221"/>
    <mergeCell ref="A229:C229"/>
    <mergeCell ref="A145:C145"/>
    <mergeCell ref="A146:C146"/>
    <mergeCell ref="A194:C194"/>
    <mergeCell ref="A236:C236"/>
    <mergeCell ref="A237:C237"/>
    <mergeCell ref="A220:C220"/>
    <mergeCell ref="A196:C196"/>
    <mergeCell ref="A205:C205"/>
    <mergeCell ref="A227:C227"/>
    <mergeCell ref="A228:C228"/>
    <mergeCell ref="A231:C231"/>
    <mergeCell ref="A250:C250"/>
    <mergeCell ref="A164:C164"/>
    <mergeCell ref="A165:C165"/>
    <mergeCell ref="A166:C166"/>
    <mergeCell ref="A222:C222"/>
    <mergeCell ref="A197:C197"/>
    <mergeCell ref="A218:C218"/>
    <mergeCell ref="A219:C219"/>
    <mergeCell ref="A511:C511"/>
    <mergeCell ref="A442:C442"/>
    <mergeCell ref="A271:C271"/>
    <mergeCell ref="A286:C286"/>
    <mergeCell ref="A333:C333"/>
    <mergeCell ref="A342:C342"/>
    <mergeCell ref="A401:C401"/>
    <mergeCell ref="A298:C298"/>
    <mergeCell ref="A299:C299"/>
    <mergeCell ref="A343:C343"/>
    <mergeCell ref="A344:C344"/>
    <mergeCell ref="A300:C300"/>
    <mergeCell ref="A302:C302"/>
    <mergeCell ref="A303:C303"/>
    <mergeCell ref="A304:C304"/>
    <mergeCell ref="A314:C314"/>
    <mergeCell ref="N278:P284"/>
    <mergeCell ref="N301:O301"/>
    <mergeCell ref="A461:C461"/>
    <mergeCell ref="A501:C501"/>
    <mergeCell ref="A466:C466"/>
    <mergeCell ref="A477:C477"/>
    <mergeCell ref="A471:C471"/>
    <mergeCell ref="A490:C490"/>
    <mergeCell ref="A489:C489"/>
    <mergeCell ref="A459:C459"/>
    <mergeCell ref="A469:C469"/>
    <mergeCell ref="A460:C460"/>
    <mergeCell ref="A437:C437"/>
    <mergeCell ref="A470:C470"/>
    <mergeCell ref="A290:C290"/>
    <mergeCell ref="A408:C408"/>
    <mergeCell ref="A330:C330"/>
    <mergeCell ref="A431:C431"/>
    <mergeCell ref="A421:C421"/>
    <mergeCell ref="A332:C332"/>
    <mergeCell ref="A345:C345"/>
    <mergeCell ref="A331:C331"/>
    <mergeCell ref="A397:C397"/>
    <mergeCell ref="A316:C316"/>
    <mergeCell ref="A621:L621"/>
    <mergeCell ref="A526:C526"/>
    <mergeCell ref="A514:C514"/>
    <mergeCell ref="A548:C548"/>
    <mergeCell ref="A549:C549"/>
    <mergeCell ref="A599:C599"/>
    <mergeCell ref="A598:C598"/>
    <mergeCell ref="A597:C597"/>
    <mergeCell ref="A585:C585"/>
    <mergeCell ref="A620:L620"/>
    <mergeCell ref="A616:C616"/>
    <mergeCell ref="A578:C578"/>
    <mergeCell ref="A577:C577"/>
    <mergeCell ref="A545:C545"/>
    <mergeCell ref="A535:C535"/>
    <mergeCell ref="A522:C522"/>
    <mergeCell ref="A518:C518"/>
    <mergeCell ref="A519:C519"/>
    <mergeCell ref="A541:C541"/>
    <mergeCell ref="A521:C521"/>
    <mergeCell ref="A589:C589"/>
    <mergeCell ref="A590:C590"/>
    <mergeCell ref="A591:C591"/>
    <mergeCell ref="O663:Q663"/>
    <mergeCell ref="O668:Q668"/>
    <mergeCell ref="O677:Q677"/>
    <mergeCell ref="H664:J664"/>
    <mergeCell ref="H674:J674"/>
    <mergeCell ref="H663:J663"/>
    <mergeCell ref="H668:J668"/>
    <mergeCell ref="H677:J677"/>
    <mergeCell ref="A626:L626"/>
    <mergeCell ref="A627:L627"/>
    <mergeCell ref="B645:C645"/>
    <mergeCell ref="B647:C647"/>
    <mergeCell ref="B644:C644"/>
    <mergeCell ref="B655:C655"/>
    <mergeCell ref="G634:J634"/>
    <mergeCell ref="A628:L628"/>
    <mergeCell ref="G631:J631"/>
    <mergeCell ref="G633:J633"/>
    <mergeCell ref="A359:C359"/>
    <mergeCell ref="A422:C422"/>
    <mergeCell ref="A307:C307"/>
    <mergeCell ref="A385:C385"/>
    <mergeCell ref="A363:C363"/>
    <mergeCell ref="A365:C365"/>
    <mergeCell ref="A371:C371"/>
    <mergeCell ref="A253:C253"/>
    <mergeCell ref="A289:C289"/>
    <mergeCell ref="A273:C273"/>
    <mergeCell ref="A261:C261"/>
    <mergeCell ref="A258:C258"/>
    <mergeCell ref="A361:C361"/>
    <mergeCell ref="A358:C358"/>
    <mergeCell ref="A269:C269"/>
    <mergeCell ref="A270:C270"/>
    <mergeCell ref="A317:C317"/>
    <mergeCell ref="B357:C357"/>
    <mergeCell ref="A257:C257"/>
    <mergeCell ref="A272:C272"/>
    <mergeCell ref="A259:C259"/>
    <mergeCell ref="A329:C329"/>
    <mergeCell ref="A418:C418"/>
    <mergeCell ref="A420:C420"/>
    <mergeCell ref="A468:C468"/>
    <mergeCell ref="A520:C520"/>
    <mergeCell ref="A369:C369"/>
    <mergeCell ref="A430:C430"/>
    <mergeCell ref="A438:C438"/>
    <mergeCell ref="A407:C407"/>
    <mergeCell ref="A416:C416"/>
    <mergeCell ref="A417:C417"/>
    <mergeCell ref="A428:C428"/>
    <mergeCell ref="A398:C398"/>
    <mergeCell ref="A399:C399"/>
    <mergeCell ref="A432:C432"/>
    <mergeCell ref="A405:C405"/>
    <mergeCell ref="A406:C406"/>
    <mergeCell ref="A429:C429"/>
    <mergeCell ref="A370:C370"/>
    <mergeCell ref="A443:C443"/>
    <mergeCell ref="A479:C479"/>
    <mergeCell ref="A400:C400"/>
    <mergeCell ref="A512:C512"/>
    <mergeCell ref="A513:C513"/>
    <mergeCell ref="A483:C483"/>
    <mergeCell ref="A484:C484"/>
    <mergeCell ref="A485:C485"/>
    <mergeCell ref="A90:C90"/>
    <mergeCell ref="A178:C178"/>
    <mergeCell ref="A179:C179"/>
    <mergeCell ref="A182:C182"/>
    <mergeCell ref="A180:C180"/>
    <mergeCell ref="A98:C98"/>
    <mergeCell ref="A171:C171"/>
    <mergeCell ref="A172:C172"/>
    <mergeCell ref="A173:C173"/>
    <mergeCell ref="A177:C177"/>
    <mergeCell ref="A142:C142"/>
    <mergeCell ref="A155:C155"/>
    <mergeCell ref="A156:C156"/>
    <mergeCell ref="A157:C157"/>
    <mergeCell ref="A158:C158"/>
    <mergeCell ref="A95:C95"/>
    <mergeCell ref="A96:C96"/>
    <mergeCell ref="A104:C104"/>
    <mergeCell ref="A105:C105"/>
    <mergeCell ref="A159:C159"/>
    <mergeCell ref="A167:C167"/>
    <mergeCell ref="A141:C141"/>
    <mergeCell ref="A120:C120"/>
    <mergeCell ref="A121:C121"/>
    <mergeCell ref="A88:C88"/>
    <mergeCell ref="A94:C94"/>
    <mergeCell ref="Q519:Q522"/>
    <mergeCell ref="A143:C143"/>
    <mergeCell ref="A189:C189"/>
    <mergeCell ref="A193:C193"/>
    <mergeCell ref="A190:C190"/>
    <mergeCell ref="A191:C191"/>
    <mergeCell ref="A192:C192"/>
    <mergeCell ref="A306:C306"/>
    <mergeCell ref="A288:C288"/>
    <mergeCell ref="A245:C245"/>
    <mergeCell ref="A246:C246"/>
    <mergeCell ref="A321:C321"/>
    <mergeCell ref="A318:C318"/>
    <mergeCell ref="A320:C320"/>
    <mergeCell ref="A301:C301"/>
    <mergeCell ref="A230:C230"/>
    <mergeCell ref="A284:C284"/>
    <mergeCell ref="A285:C285"/>
    <mergeCell ref="A291:C291"/>
    <mergeCell ref="A239:C239"/>
    <mergeCell ref="A305:C305"/>
    <mergeCell ref="A268:C268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2"/>
  <sheetViews>
    <sheetView workbookViewId="0">
      <selection activeCell="M5" sqref="M5"/>
    </sheetView>
  </sheetViews>
  <sheetFormatPr defaultRowHeight="12.75" x14ac:dyDescent="0.2"/>
  <cols>
    <col min="1" max="1" width="7.5" customWidth="1"/>
    <col min="2" max="2" width="53.5" customWidth="1"/>
    <col min="3" max="3" width="15.83203125" customWidth="1"/>
    <col min="4" max="4" width="10.33203125" customWidth="1"/>
    <col min="5" max="5" width="12.83203125" customWidth="1"/>
    <col min="6" max="6" width="14.83203125" customWidth="1"/>
    <col min="7" max="7" width="13.6640625" customWidth="1"/>
    <col min="8" max="8" width="14.33203125" customWidth="1"/>
    <col min="9" max="9" width="12.6640625" customWidth="1"/>
    <col min="10" max="10" width="13.6640625" customWidth="1"/>
    <col min="11" max="11" width="13.1640625" customWidth="1"/>
    <col min="12" max="12" width="11.5" customWidth="1"/>
    <col min="13" max="13" width="15.6640625" customWidth="1"/>
  </cols>
  <sheetData>
    <row r="1" spans="1:13" ht="18" x14ac:dyDescent="0.25">
      <c r="A1" s="65" t="s">
        <v>190</v>
      </c>
      <c r="B1" s="65"/>
      <c r="C1" s="65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8" x14ac:dyDescent="0.25">
      <c r="A2" s="930"/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</row>
    <row r="3" spans="1:13" ht="22.5" x14ac:dyDescent="0.3">
      <c r="A3" s="931" t="s">
        <v>308</v>
      </c>
      <c r="B3" s="931"/>
      <c r="C3" s="931"/>
      <c r="D3" s="931"/>
      <c r="E3" s="931"/>
      <c r="F3" s="931"/>
      <c r="G3" s="931"/>
      <c r="H3" s="931"/>
      <c r="I3" s="931"/>
      <c r="J3" s="931"/>
      <c r="K3" s="931"/>
      <c r="L3" s="931"/>
      <c r="M3" s="931"/>
    </row>
    <row r="4" spans="1:13" ht="15.75" x14ac:dyDescent="0.25">
      <c r="A4" s="932" t="s">
        <v>422</v>
      </c>
      <c r="B4" s="932"/>
      <c r="C4" s="932"/>
      <c r="D4" s="932"/>
      <c r="E4" s="932"/>
      <c r="F4" s="932"/>
      <c r="G4" s="932"/>
      <c r="H4" s="932"/>
      <c r="I4" s="932"/>
      <c r="J4" s="932"/>
      <c r="K4" s="932"/>
      <c r="L4" s="932"/>
      <c r="M4" s="932"/>
    </row>
    <row r="5" spans="1:13" ht="15.75" thickBot="1" x14ac:dyDescent="0.3">
      <c r="A5" s="66"/>
      <c r="B5" s="66"/>
      <c r="C5" s="66"/>
      <c r="D5" s="64"/>
      <c r="E5" s="64"/>
      <c r="F5" s="64"/>
      <c r="G5" s="64"/>
      <c r="H5" s="64"/>
      <c r="I5" s="64"/>
      <c r="J5" s="64"/>
      <c r="K5" s="64"/>
      <c r="L5" s="64"/>
      <c r="M5" s="710">
        <f>SUM(C6,D6,E6,F6,G6,H6,I6,J6,K6,L6)</f>
        <v>1822490</v>
      </c>
    </row>
    <row r="6" spans="1:13" x14ac:dyDescent="0.2">
      <c r="A6" s="933" t="s">
        <v>191</v>
      </c>
      <c r="B6" s="933"/>
      <c r="C6" s="67">
        <f>SUM(C8,C32)</f>
        <v>240815</v>
      </c>
      <c r="D6" s="67">
        <f t="shared" ref="D6:M6" si="0">SUM(D8,D32)</f>
        <v>0</v>
      </c>
      <c r="E6" s="67">
        <f t="shared" si="0"/>
        <v>26835</v>
      </c>
      <c r="F6" s="67">
        <f t="shared" si="0"/>
        <v>1318500</v>
      </c>
      <c r="G6" s="67">
        <f t="shared" si="0"/>
        <v>0</v>
      </c>
      <c r="H6" s="67">
        <f t="shared" si="0"/>
        <v>0</v>
      </c>
      <c r="I6" s="67">
        <f t="shared" si="0"/>
        <v>50000</v>
      </c>
      <c r="J6" s="67">
        <f t="shared" si="0"/>
        <v>61300</v>
      </c>
      <c r="K6" s="67">
        <f t="shared" si="0"/>
        <v>97500</v>
      </c>
      <c r="L6" s="67">
        <f t="shared" si="0"/>
        <v>27540</v>
      </c>
      <c r="M6" s="709">
        <f t="shared" si="0"/>
        <v>1822490</v>
      </c>
    </row>
    <row r="7" spans="1:13" ht="60" x14ac:dyDescent="0.2">
      <c r="A7" s="683" t="s">
        <v>192</v>
      </c>
      <c r="B7" s="684" t="s">
        <v>232</v>
      </c>
      <c r="C7" s="685" t="s">
        <v>193</v>
      </c>
      <c r="D7" s="683" t="s">
        <v>194</v>
      </c>
      <c r="E7" s="683" t="s">
        <v>195</v>
      </c>
      <c r="F7" s="683" t="s">
        <v>196</v>
      </c>
      <c r="G7" s="683" t="s">
        <v>197</v>
      </c>
      <c r="H7" s="683" t="s">
        <v>198</v>
      </c>
      <c r="I7" s="683" t="s">
        <v>199</v>
      </c>
      <c r="J7" s="683" t="s">
        <v>200</v>
      </c>
      <c r="K7" s="683" t="s">
        <v>201</v>
      </c>
      <c r="L7" s="683" t="s">
        <v>202</v>
      </c>
      <c r="M7" s="686" t="s">
        <v>203</v>
      </c>
    </row>
    <row r="8" spans="1:13" x14ac:dyDescent="0.2">
      <c r="A8" s="687">
        <v>3</v>
      </c>
      <c r="B8" s="688" t="s">
        <v>168</v>
      </c>
      <c r="C8" s="689">
        <f t="shared" ref="C8:L8" si="1">SUM(C9,C13,C19,C21,C23,C25,C27)</f>
        <v>233315</v>
      </c>
      <c r="D8" s="689">
        <f t="shared" si="1"/>
        <v>0</v>
      </c>
      <c r="E8" s="689">
        <f t="shared" si="1"/>
        <v>17270</v>
      </c>
      <c r="F8" s="689">
        <f t="shared" si="1"/>
        <v>745000</v>
      </c>
      <c r="G8" s="689">
        <f t="shared" si="1"/>
        <v>0</v>
      </c>
      <c r="H8" s="689">
        <f t="shared" si="1"/>
        <v>0</v>
      </c>
      <c r="I8" s="689">
        <f t="shared" si="1"/>
        <v>17500</v>
      </c>
      <c r="J8" s="689">
        <f t="shared" si="1"/>
        <v>46300</v>
      </c>
      <c r="K8" s="689">
        <f t="shared" si="1"/>
        <v>82500</v>
      </c>
      <c r="L8" s="689">
        <f t="shared" si="1"/>
        <v>27540</v>
      </c>
      <c r="M8" s="689">
        <f>SUM(C8,D8,E8:F8,G8,H8,I8,J8,K8:L8)</f>
        <v>1169425</v>
      </c>
    </row>
    <row r="9" spans="1:13" x14ac:dyDescent="0.2">
      <c r="A9" s="687">
        <v>31</v>
      </c>
      <c r="B9" s="688" t="s">
        <v>204</v>
      </c>
      <c r="C9" s="690">
        <f t="shared" ref="C9:L9" si="2">SUM(C10,C11,C12)</f>
        <v>117500</v>
      </c>
      <c r="D9" s="690">
        <f t="shared" si="2"/>
        <v>0</v>
      </c>
      <c r="E9" s="690">
        <f t="shared" si="2"/>
        <v>0</v>
      </c>
      <c r="F9" s="690">
        <f t="shared" si="2"/>
        <v>0</v>
      </c>
      <c r="G9" s="690">
        <f t="shared" si="2"/>
        <v>0</v>
      </c>
      <c r="H9" s="690">
        <f t="shared" si="2"/>
        <v>0</v>
      </c>
      <c r="I9" s="690">
        <f t="shared" si="2"/>
        <v>0</v>
      </c>
      <c r="J9" s="690">
        <f t="shared" si="2"/>
        <v>0</v>
      </c>
      <c r="K9" s="690">
        <f t="shared" si="2"/>
        <v>0</v>
      </c>
      <c r="L9" s="690">
        <f t="shared" si="2"/>
        <v>0</v>
      </c>
      <c r="M9" s="689">
        <f>SUM(C9,D9,E9:F9,G9,H9,I9,J9,K9:L9)</f>
        <v>117500</v>
      </c>
    </row>
    <row r="10" spans="1:13" ht="12" customHeight="1" x14ac:dyDescent="0.2">
      <c r="A10" s="691">
        <v>311</v>
      </c>
      <c r="B10" s="692" t="s">
        <v>205</v>
      </c>
      <c r="C10" s="693">
        <f>POS.DIO!F49+POS.DIO!F110</f>
        <v>96000</v>
      </c>
      <c r="D10" s="694">
        <v>0</v>
      </c>
      <c r="E10" s="694">
        <v>0</v>
      </c>
      <c r="F10" s="694">
        <v>0</v>
      </c>
      <c r="G10" s="694">
        <v>0</v>
      </c>
      <c r="H10" s="694">
        <v>0</v>
      </c>
      <c r="I10" s="694">
        <v>0</v>
      </c>
      <c r="J10" s="695">
        <v>0</v>
      </c>
      <c r="K10" s="694">
        <v>0</v>
      </c>
      <c r="L10" s="696">
        <v>0</v>
      </c>
      <c r="M10" s="689">
        <f t="shared" ref="M10:M41" si="3">SUM(C10,D10,E10:F10,G10,H10,I10,J10,K10:L10)</f>
        <v>96000</v>
      </c>
    </row>
    <row r="11" spans="1:13" x14ac:dyDescent="0.2">
      <c r="A11" s="691">
        <v>312</v>
      </c>
      <c r="B11" s="697" t="s">
        <v>206</v>
      </c>
      <c r="C11" s="698">
        <f>POS.DIO!F50</f>
        <v>4000</v>
      </c>
      <c r="D11" s="694">
        <v>0</v>
      </c>
      <c r="E11" s="694">
        <v>0</v>
      </c>
      <c r="F11" s="694">
        <v>0</v>
      </c>
      <c r="G11" s="694">
        <v>0</v>
      </c>
      <c r="H11" s="694">
        <v>0</v>
      </c>
      <c r="I11" s="694">
        <v>0</v>
      </c>
      <c r="J11" s="694">
        <v>0</v>
      </c>
      <c r="K11" s="694">
        <v>0</v>
      </c>
      <c r="L11" s="696">
        <v>0</v>
      </c>
      <c r="M11" s="689">
        <f t="shared" si="3"/>
        <v>4000</v>
      </c>
    </row>
    <row r="12" spans="1:13" x14ac:dyDescent="0.2">
      <c r="A12" s="699">
        <v>313</v>
      </c>
      <c r="B12" s="697" t="s">
        <v>164</v>
      </c>
      <c r="C12" s="698">
        <f>POS.DIO!F51+POS.DIO!F111</f>
        <v>17500</v>
      </c>
      <c r="D12" s="694">
        <v>0</v>
      </c>
      <c r="E12" s="694">
        <v>0</v>
      </c>
      <c r="F12" s="694">
        <v>0</v>
      </c>
      <c r="G12" s="694">
        <v>0</v>
      </c>
      <c r="H12" s="694">
        <v>0</v>
      </c>
      <c r="I12" s="694">
        <v>0</v>
      </c>
      <c r="J12" s="694">
        <v>0</v>
      </c>
      <c r="K12" s="694">
        <v>0</v>
      </c>
      <c r="L12" s="696">
        <v>0</v>
      </c>
      <c r="M12" s="689">
        <f t="shared" si="3"/>
        <v>17500</v>
      </c>
    </row>
    <row r="13" spans="1:13" x14ac:dyDescent="0.2">
      <c r="A13" s="687">
        <v>32</v>
      </c>
      <c r="B13" s="688" t="s">
        <v>207</v>
      </c>
      <c r="C13" s="690">
        <f t="shared" ref="C13:L13" si="4">SUM(C14,C15,C16,C17,C18)</f>
        <v>100855</v>
      </c>
      <c r="D13" s="690">
        <f t="shared" si="4"/>
        <v>0</v>
      </c>
      <c r="E13" s="690">
        <f t="shared" si="4"/>
        <v>1250</v>
      </c>
      <c r="F13" s="690">
        <f t="shared" si="4"/>
        <v>572000</v>
      </c>
      <c r="G13" s="690">
        <f t="shared" si="4"/>
        <v>0</v>
      </c>
      <c r="H13" s="690">
        <f t="shared" si="4"/>
        <v>0</v>
      </c>
      <c r="I13" s="690">
        <f t="shared" si="4"/>
        <v>17500</v>
      </c>
      <c r="J13" s="690">
        <f t="shared" si="4"/>
        <v>4300</v>
      </c>
      <c r="K13" s="690">
        <f t="shared" si="4"/>
        <v>13500</v>
      </c>
      <c r="L13" s="690">
        <f t="shared" si="4"/>
        <v>0</v>
      </c>
      <c r="M13" s="689">
        <f t="shared" si="3"/>
        <v>709405</v>
      </c>
    </row>
    <row r="14" spans="1:13" x14ac:dyDescent="0.2">
      <c r="A14" s="691">
        <v>321</v>
      </c>
      <c r="B14" s="692" t="s">
        <v>208</v>
      </c>
      <c r="C14" s="698">
        <f>POS.DIO!F53+POS.DIO!F113</f>
        <v>4500</v>
      </c>
      <c r="D14" s="694">
        <v>0</v>
      </c>
      <c r="E14" s="694">
        <v>0</v>
      </c>
      <c r="F14" s="694">
        <v>0</v>
      </c>
      <c r="G14" s="694">
        <v>0</v>
      </c>
      <c r="H14" s="694">
        <v>0</v>
      </c>
      <c r="I14" s="694">
        <v>0</v>
      </c>
      <c r="J14" s="694">
        <v>0</v>
      </c>
      <c r="K14" s="694">
        <v>0</v>
      </c>
      <c r="L14" s="696">
        <v>0</v>
      </c>
      <c r="M14" s="689">
        <f t="shared" si="3"/>
        <v>4500</v>
      </c>
    </row>
    <row r="15" spans="1:13" x14ac:dyDescent="0.2">
      <c r="A15" s="691">
        <v>322</v>
      </c>
      <c r="B15" s="697" t="s">
        <v>209</v>
      </c>
      <c r="C15" s="698">
        <f>POS.DIO!F54+POS.DIO!F114</f>
        <v>30000</v>
      </c>
      <c r="D15" s="694">
        <v>0</v>
      </c>
      <c r="E15" s="694">
        <f>POS.DIO!F552</f>
        <v>900</v>
      </c>
      <c r="F15" s="694">
        <f>POS.DIO!F202+POS.DIO!F216+POS.DIO!F226+POS.DIO!F234+POS.DIO!F243</f>
        <v>19750</v>
      </c>
      <c r="G15" s="694">
        <v>0</v>
      </c>
      <c r="H15" s="694">
        <v>0</v>
      </c>
      <c r="I15" s="694">
        <v>0</v>
      </c>
      <c r="J15" s="694">
        <f>POS.DIO!F509</f>
        <v>600</v>
      </c>
      <c r="K15" s="694">
        <f>POS.DIO!F412</f>
        <v>10000</v>
      </c>
      <c r="L15" s="696">
        <v>0</v>
      </c>
      <c r="M15" s="689">
        <f t="shared" si="3"/>
        <v>61250</v>
      </c>
    </row>
    <row r="16" spans="1:13" x14ac:dyDescent="0.2">
      <c r="A16" s="691">
        <v>323</v>
      </c>
      <c r="B16" s="692" t="s">
        <v>210</v>
      </c>
      <c r="C16" s="698">
        <f>POS.DIO!F55+POS.DIO!F101+POS.DIO!F115</f>
        <v>50355</v>
      </c>
      <c r="D16" s="694">
        <v>0</v>
      </c>
      <c r="E16" s="694">
        <f>POS.DIO!F553</f>
        <v>350</v>
      </c>
      <c r="F16" s="694">
        <f>POS.DIO!F85+POS.DIO!F135+POS.DIO!F149+POS.DIO!F185+POS.DIO!F201+POS.DIO!F209+POS.DIO!F217+POS.DIO!F225+POS.DIO!F235+POS.DIO!F242+POS.DIO!F264+POS.DIO!F310+POS.DIO!F368+POS.DIO!F388+POS.DIO!F396</f>
        <v>552250</v>
      </c>
      <c r="G16" s="694">
        <v>0</v>
      </c>
      <c r="H16" s="694">
        <v>0</v>
      </c>
      <c r="I16" s="694">
        <f>POS.DIO!F249+POS.DIO!F256</f>
        <v>17500</v>
      </c>
      <c r="J16" s="694">
        <f>POS.DIO!F494+POS.DIO!F510</f>
        <v>3700</v>
      </c>
      <c r="K16" s="694">
        <f>POS.DIO!F413</f>
        <v>3500</v>
      </c>
      <c r="L16" s="696">
        <v>0</v>
      </c>
      <c r="M16" s="689">
        <f t="shared" si="3"/>
        <v>627655</v>
      </c>
    </row>
    <row r="17" spans="1:13" ht="12" customHeight="1" x14ac:dyDescent="0.2">
      <c r="A17" s="691">
        <v>324</v>
      </c>
      <c r="B17" s="692" t="s">
        <v>211</v>
      </c>
      <c r="C17" s="698">
        <v>0</v>
      </c>
      <c r="D17" s="694">
        <v>0</v>
      </c>
      <c r="E17" s="694">
        <v>0</v>
      </c>
      <c r="F17" s="694">
        <v>0</v>
      </c>
      <c r="G17" s="694">
        <v>0</v>
      </c>
      <c r="H17" s="694">
        <v>0</v>
      </c>
      <c r="I17" s="694">
        <v>0</v>
      </c>
      <c r="J17" s="694">
        <v>0</v>
      </c>
      <c r="K17" s="694">
        <v>0</v>
      </c>
      <c r="L17" s="696">
        <v>0</v>
      </c>
      <c r="M17" s="689">
        <f t="shared" si="3"/>
        <v>0</v>
      </c>
    </row>
    <row r="18" spans="1:13" ht="11.25" customHeight="1" x14ac:dyDescent="0.2">
      <c r="A18" s="691">
        <v>329</v>
      </c>
      <c r="B18" s="697" t="s">
        <v>212</v>
      </c>
      <c r="C18" s="698">
        <f>POS.DIO!F20+POS.DIO!F28+POS.DIO!F57</f>
        <v>16000</v>
      </c>
      <c r="D18" s="694">
        <v>0</v>
      </c>
      <c r="E18" s="694">
        <v>0</v>
      </c>
      <c r="F18" s="694">
        <v>0</v>
      </c>
      <c r="G18" s="694">
        <v>0</v>
      </c>
      <c r="H18" s="694">
        <v>0</v>
      </c>
      <c r="I18" s="694">
        <v>0</v>
      </c>
      <c r="J18" s="694">
        <v>0</v>
      </c>
      <c r="K18" s="694">
        <v>0</v>
      </c>
      <c r="L18" s="696">
        <v>0</v>
      </c>
      <c r="M18" s="689">
        <f t="shared" si="3"/>
        <v>16000</v>
      </c>
    </row>
    <row r="19" spans="1:13" x14ac:dyDescent="0.2">
      <c r="A19" s="687">
        <v>34</v>
      </c>
      <c r="B19" s="688" t="s">
        <v>213</v>
      </c>
      <c r="C19" s="690">
        <f>C20</f>
        <v>1600</v>
      </c>
      <c r="D19" s="690">
        <f>D20</f>
        <v>0</v>
      </c>
      <c r="E19" s="690">
        <f t="shared" ref="E19:L19" si="5">E20</f>
        <v>0</v>
      </c>
      <c r="F19" s="690">
        <f t="shared" si="5"/>
        <v>0</v>
      </c>
      <c r="G19" s="690">
        <f t="shared" si="5"/>
        <v>0</v>
      </c>
      <c r="H19" s="690">
        <f t="shared" si="5"/>
        <v>0</v>
      </c>
      <c r="I19" s="690">
        <f t="shared" si="5"/>
        <v>0</v>
      </c>
      <c r="J19" s="690">
        <f t="shared" si="5"/>
        <v>0</v>
      </c>
      <c r="K19" s="690">
        <f t="shared" si="5"/>
        <v>0</v>
      </c>
      <c r="L19" s="690">
        <f t="shared" si="5"/>
        <v>0</v>
      </c>
      <c r="M19" s="689">
        <f t="shared" si="3"/>
        <v>1600</v>
      </c>
    </row>
    <row r="20" spans="1:13" x14ac:dyDescent="0.2">
      <c r="A20" s="691">
        <v>343</v>
      </c>
      <c r="B20" s="692" t="s">
        <v>214</v>
      </c>
      <c r="C20" s="698">
        <f>POS.DIO!F59</f>
        <v>1600</v>
      </c>
      <c r="D20" s="694">
        <v>0</v>
      </c>
      <c r="E20" s="694">
        <v>0</v>
      </c>
      <c r="F20" s="694">
        <v>0</v>
      </c>
      <c r="G20" s="694">
        <v>0</v>
      </c>
      <c r="H20" s="694">
        <v>0</v>
      </c>
      <c r="I20" s="694">
        <v>0</v>
      </c>
      <c r="J20" s="694">
        <v>0</v>
      </c>
      <c r="K20" s="694">
        <v>0</v>
      </c>
      <c r="L20" s="696">
        <v>0</v>
      </c>
      <c r="M20" s="689">
        <f t="shared" si="3"/>
        <v>1600</v>
      </c>
    </row>
    <row r="21" spans="1:13" ht="12" customHeight="1" x14ac:dyDescent="0.2">
      <c r="A21" s="687">
        <v>35</v>
      </c>
      <c r="B21" s="688" t="s">
        <v>215</v>
      </c>
      <c r="C21" s="700">
        <f>C22</f>
        <v>0</v>
      </c>
      <c r="D21" s="700">
        <f t="shared" ref="D21:L21" si="6">D22</f>
        <v>0</v>
      </c>
      <c r="E21" s="700">
        <f t="shared" si="6"/>
        <v>0</v>
      </c>
      <c r="F21" s="700">
        <f t="shared" si="6"/>
        <v>4000</v>
      </c>
      <c r="G21" s="700">
        <f t="shared" si="6"/>
        <v>0</v>
      </c>
      <c r="H21" s="700">
        <f t="shared" si="6"/>
        <v>0</v>
      </c>
      <c r="I21" s="700">
        <f t="shared" si="6"/>
        <v>0</v>
      </c>
      <c r="J21" s="700">
        <f t="shared" si="6"/>
        <v>5000</v>
      </c>
      <c r="K21" s="700">
        <f t="shared" si="6"/>
        <v>0</v>
      </c>
      <c r="L21" s="700">
        <f t="shared" si="6"/>
        <v>0</v>
      </c>
      <c r="M21" s="689">
        <f t="shared" si="3"/>
        <v>9000</v>
      </c>
    </row>
    <row r="22" spans="1:13" ht="13.5" customHeight="1" x14ac:dyDescent="0.2">
      <c r="A22" s="691">
        <v>352</v>
      </c>
      <c r="B22" s="697" t="s">
        <v>216</v>
      </c>
      <c r="C22" s="698">
        <v>0</v>
      </c>
      <c r="D22" s="694">
        <v>0</v>
      </c>
      <c r="E22" s="694">
        <v>0</v>
      </c>
      <c r="F22" s="694">
        <f>POS.DIO!F376</f>
        <v>4000</v>
      </c>
      <c r="G22" s="694">
        <v>0</v>
      </c>
      <c r="H22" s="694">
        <v>0</v>
      </c>
      <c r="I22" s="694">
        <v>0</v>
      </c>
      <c r="J22" s="694">
        <f>POS.DIO!F496</f>
        <v>5000</v>
      </c>
      <c r="K22" s="694">
        <v>0</v>
      </c>
      <c r="L22" s="696">
        <v>0</v>
      </c>
      <c r="M22" s="689">
        <f t="shared" si="3"/>
        <v>9000</v>
      </c>
    </row>
    <row r="23" spans="1:13" ht="13.5" customHeight="1" x14ac:dyDescent="0.2">
      <c r="A23" s="687">
        <v>36</v>
      </c>
      <c r="B23" s="688" t="s">
        <v>217</v>
      </c>
      <c r="C23" s="700">
        <f>C24</f>
        <v>5400</v>
      </c>
      <c r="D23" s="700">
        <f>D24</f>
        <v>0</v>
      </c>
      <c r="E23" s="700">
        <f t="shared" ref="E23:L23" si="7">E24</f>
        <v>0</v>
      </c>
      <c r="F23" s="700">
        <f t="shared" si="7"/>
        <v>0</v>
      </c>
      <c r="G23" s="700">
        <f t="shared" si="7"/>
        <v>0</v>
      </c>
      <c r="H23" s="700">
        <f t="shared" si="7"/>
        <v>0</v>
      </c>
      <c r="I23" s="700">
        <f t="shared" si="7"/>
        <v>0</v>
      </c>
      <c r="J23" s="700">
        <f t="shared" si="7"/>
        <v>0</v>
      </c>
      <c r="K23" s="700">
        <f t="shared" si="7"/>
        <v>51000</v>
      </c>
      <c r="L23" s="700">
        <f t="shared" si="7"/>
        <v>0</v>
      </c>
      <c r="M23" s="689">
        <f t="shared" si="3"/>
        <v>56400</v>
      </c>
    </row>
    <row r="24" spans="1:13" x14ac:dyDescent="0.2">
      <c r="A24" s="691">
        <v>363</v>
      </c>
      <c r="B24" s="697" t="s">
        <v>179</v>
      </c>
      <c r="C24" s="698">
        <f>POS.DIO!F61+POS.DIO!F93</f>
        <v>5400</v>
      </c>
      <c r="D24" s="694">
        <v>0</v>
      </c>
      <c r="E24" s="694">
        <v>0</v>
      </c>
      <c r="F24" s="694">
        <v>0</v>
      </c>
      <c r="G24" s="694">
        <v>0</v>
      </c>
      <c r="H24" s="694">
        <v>0</v>
      </c>
      <c r="I24" s="694">
        <v>0</v>
      </c>
      <c r="J24" s="694">
        <v>0</v>
      </c>
      <c r="K24" s="694">
        <f>POS.DIO!F404+POS.DIO!F415+POS.DIO!F435</f>
        <v>51000</v>
      </c>
      <c r="L24" s="696">
        <v>0</v>
      </c>
      <c r="M24" s="689">
        <f t="shared" si="3"/>
        <v>56400</v>
      </c>
    </row>
    <row r="25" spans="1:13" ht="12.75" customHeight="1" x14ac:dyDescent="0.2">
      <c r="A25" s="687">
        <v>37</v>
      </c>
      <c r="B25" s="701" t="s">
        <v>218</v>
      </c>
      <c r="C25" s="700">
        <f>C26</f>
        <v>0</v>
      </c>
      <c r="D25" s="700">
        <f>D26</f>
        <v>0</v>
      </c>
      <c r="E25" s="700">
        <f>E26</f>
        <v>0</v>
      </c>
      <c r="F25" s="700">
        <f>F26</f>
        <v>0</v>
      </c>
      <c r="G25" s="700">
        <v>0</v>
      </c>
      <c r="H25" s="700">
        <v>0</v>
      </c>
      <c r="I25" s="700">
        <f>I26</f>
        <v>0</v>
      </c>
      <c r="J25" s="700">
        <f>J26</f>
        <v>0</v>
      </c>
      <c r="K25" s="700">
        <f>K26</f>
        <v>18000</v>
      </c>
      <c r="L25" s="700">
        <f>L26</f>
        <v>25500</v>
      </c>
      <c r="M25" s="689">
        <f t="shared" si="3"/>
        <v>43500</v>
      </c>
    </row>
    <row r="26" spans="1:13" x14ac:dyDescent="0.2">
      <c r="A26" s="702">
        <v>372</v>
      </c>
      <c r="B26" s="692" t="s">
        <v>219</v>
      </c>
      <c r="C26" s="698">
        <v>0</v>
      </c>
      <c r="D26" s="694">
        <v>0</v>
      </c>
      <c r="E26" s="694">
        <v>0</v>
      </c>
      <c r="F26" s="694">
        <v>0</v>
      </c>
      <c r="G26" s="694">
        <v>0</v>
      </c>
      <c r="H26" s="694">
        <v>0</v>
      </c>
      <c r="I26" s="694">
        <v>0</v>
      </c>
      <c r="J26" s="694">
        <v>0</v>
      </c>
      <c r="K26" s="694">
        <f>POS.DIO!F441+POS.DIO!F449+POS.DIO!F456</f>
        <v>18000</v>
      </c>
      <c r="L26" s="694">
        <f>POS.DIO!F565+POS.DIO!F574+POS.DIO!F588+POS.DIO!F594</f>
        <v>25500</v>
      </c>
      <c r="M26" s="689">
        <f t="shared" si="3"/>
        <v>43500</v>
      </c>
    </row>
    <row r="27" spans="1:13" x14ac:dyDescent="0.2">
      <c r="A27" s="687">
        <v>38</v>
      </c>
      <c r="B27" s="701" t="s">
        <v>220</v>
      </c>
      <c r="C27" s="700">
        <f>SUM(C28,C29:C30)</f>
        <v>7960</v>
      </c>
      <c r="D27" s="700">
        <f>SUM(D28,D29:D30)</f>
        <v>0</v>
      </c>
      <c r="E27" s="700">
        <f t="shared" ref="E27:L27" si="8">SUM(E28,E29:E30)</f>
        <v>16020</v>
      </c>
      <c r="F27" s="700">
        <f>SUM(F28,F29:F30,F31)</f>
        <v>169000</v>
      </c>
      <c r="G27" s="700">
        <f t="shared" si="8"/>
        <v>0</v>
      </c>
      <c r="H27" s="700">
        <f t="shared" si="8"/>
        <v>0</v>
      </c>
      <c r="I27" s="700">
        <f t="shared" si="8"/>
        <v>0</v>
      </c>
      <c r="J27" s="700">
        <f t="shared" si="8"/>
        <v>37000</v>
      </c>
      <c r="K27" s="700">
        <f t="shared" si="8"/>
        <v>0</v>
      </c>
      <c r="L27" s="700">
        <f t="shared" si="8"/>
        <v>2040</v>
      </c>
      <c r="M27" s="689">
        <f t="shared" si="3"/>
        <v>232020</v>
      </c>
    </row>
    <row r="28" spans="1:13" x14ac:dyDescent="0.2">
      <c r="A28" s="702">
        <v>381</v>
      </c>
      <c r="B28" s="692" t="s">
        <v>221</v>
      </c>
      <c r="C28" s="698">
        <f>POS.DIO!F26+POS.DIO!F35</f>
        <v>2257.13</v>
      </c>
      <c r="D28" s="694">
        <v>0</v>
      </c>
      <c r="E28" s="694">
        <f>POS.DIO!F525+POS.DIO!F555</f>
        <v>6540</v>
      </c>
      <c r="F28" s="694">
        <v>0</v>
      </c>
      <c r="G28" s="694">
        <v>0</v>
      </c>
      <c r="H28" s="694">
        <v>0</v>
      </c>
      <c r="I28" s="694">
        <v>0</v>
      </c>
      <c r="J28" s="694">
        <f>POS.DIO!F465+POS.DIO!F474+POS.DIO!F488+POS.DIO!F498+POS.DIO!F507</f>
        <v>25000</v>
      </c>
      <c r="K28" s="694">
        <v>0</v>
      </c>
      <c r="L28" s="694">
        <f>POS.DIO!F581</f>
        <v>2040</v>
      </c>
      <c r="M28" s="689">
        <f t="shared" si="3"/>
        <v>35837.130000000005</v>
      </c>
    </row>
    <row r="29" spans="1:13" ht="12" customHeight="1" x14ac:dyDescent="0.2">
      <c r="A29" s="702">
        <v>382</v>
      </c>
      <c r="B29" s="692" t="s">
        <v>222</v>
      </c>
      <c r="C29" s="698">
        <v>0</v>
      </c>
      <c r="D29" s="694">
        <v>0</v>
      </c>
      <c r="E29" s="694">
        <f>POS.DIO!F531</f>
        <v>9480</v>
      </c>
      <c r="F29" s="694">
        <v>0</v>
      </c>
      <c r="G29" s="694">
        <v>0</v>
      </c>
      <c r="H29" s="694">
        <v>0</v>
      </c>
      <c r="I29" s="694">
        <v>0</v>
      </c>
      <c r="J29" s="694">
        <f>POS.DIO!F482</f>
        <v>12000</v>
      </c>
      <c r="K29" s="694">
        <v>0</v>
      </c>
      <c r="L29" s="696">
        <v>0</v>
      </c>
      <c r="M29" s="689">
        <f t="shared" si="3"/>
        <v>21480</v>
      </c>
    </row>
    <row r="30" spans="1:13" x14ac:dyDescent="0.2">
      <c r="A30" s="691">
        <v>385</v>
      </c>
      <c r="B30" s="692" t="s">
        <v>223</v>
      </c>
      <c r="C30" s="698">
        <f>POS.DIO!F77</f>
        <v>5702.87</v>
      </c>
      <c r="D30" s="694">
        <v>0</v>
      </c>
      <c r="E30" s="694">
        <v>0</v>
      </c>
      <c r="F30" s="694">
        <v>0</v>
      </c>
      <c r="G30" s="694">
        <v>0</v>
      </c>
      <c r="H30" s="694">
        <v>0</v>
      </c>
      <c r="I30" s="694">
        <v>0</v>
      </c>
      <c r="J30" s="694">
        <v>0</v>
      </c>
      <c r="K30" s="694">
        <v>0</v>
      </c>
      <c r="L30" s="696">
        <v>0</v>
      </c>
      <c r="M30" s="689">
        <f t="shared" si="3"/>
        <v>5702.87</v>
      </c>
    </row>
    <row r="31" spans="1:13" x14ac:dyDescent="0.2">
      <c r="A31" s="691">
        <v>386</v>
      </c>
      <c r="B31" s="692" t="s">
        <v>173</v>
      </c>
      <c r="C31" s="698">
        <v>0</v>
      </c>
      <c r="D31" s="694">
        <v>0</v>
      </c>
      <c r="E31" s="694">
        <v>0</v>
      </c>
      <c r="F31" s="694">
        <f>POS.DIO!F326</f>
        <v>169000</v>
      </c>
      <c r="G31" s="694">
        <v>0</v>
      </c>
      <c r="H31" s="694">
        <v>0</v>
      </c>
      <c r="I31" s="694">
        <v>0</v>
      </c>
      <c r="J31" s="694">
        <v>0</v>
      </c>
      <c r="K31" s="694">
        <v>0</v>
      </c>
      <c r="L31" s="696">
        <v>0</v>
      </c>
      <c r="M31" s="689">
        <f t="shared" si="3"/>
        <v>169000</v>
      </c>
    </row>
    <row r="32" spans="1:13" x14ac:dyDescent="0.2">
      <c r="A32" s="687">
        <v>4</v>
      </c>
      <c r="B32" s="701" t="s">
        <v>224</v>
      </c>
      <c r="C32" s="700">
        <f>SUM(C33,C36,C41)</f>
        <v>7500</v>
      </c>
      <c r="D32" s="700">
        <f>SUM(D33,D36,D41)</f>
        <v>0</v>
      </c>
      <c r="E32" s="700">
        <f t="shared" ref="E32:L32" si="9">SUM(E33,E36,E41)</f>
        <v>9565</v>
      </c>
      <c r="F32" s="700">
        <f t="shared" si="9"/>
        <v>573500</v>
      </c>
      <c r="G32" s="700">
        <f t="shared" si="9"/>
        <v>0</v>
      </c>
      <c r="H32" s="700">
        <f t="shared" si="9"/>
        <v>0</v>
      </c>
      <c r="I32" s="700">
        <f t="shared" si="9"/>
        <v>32500</v>
      </c>
      <c r="J32" s="700">
        <f t="shared" si="9"/>
        <v>15000</v>
      </c>
      <c r="K32" s="700">
        <f t="shared" si="9"/>
        <v>15000</v>
      </c>
      <c r="L32" s="700">
        <f t="shared" si="9"/>
        <v>0</v>
      </c>
      <c r="M32" s="689">
        <f t="shared" si="3"/>
        <v>653065</v>
      </c>
    </row>
    <row r="33" spans="1:13" x14ac:dyDescent="0.2">
      <c r="A33" s="687">
        <v>41</v>
      </c>
      <c r="B33" s="701" t="s">
        <v>225</v>
      </c>
      <c r="C33" s="690">
        <f>C35</f>
        <v>0</v>
      </c>
      <c r="D33" s="690">
        <f t="shared" ref="D33:L33" si="10">D35</f>
        <v>0</v>
      </c>
      <c r="E33" s="690">
        <f t="shared" si="10"/>
        <v>0</v>
      </c>
      <c r="F33" s="690">
        <f>F34</f>
        <v>0</v>
      </c>
      <c r="G33" s="690">
        <f t="shared" si="10"/>
        <v>0</v>
      </c>
      <c r="H33" s="690">
        <f t="shared" si="10"/>
        <v>0</v>
      </c>
      <c r="I33" s="690">
        <f t="shared" si="10"/>
        <v>0</v>
      </c>
      <c r="J33" s="690">
        <f t="shared" si="10"/>
        <v>0</v>
      </c>
      <c r="K33" s="690">
        <f t="shared" si="10"/>
        <v>0</v>
      </c>
      <c r="L33" s="690">
        <f t="shared" si="10"/>
        <v>0</v>
      </c>
      <c r="M33" s="689">
        <f t="shared" si="3"/>
        <v>0</v>
      </c>
    </row>
    <row r="34" spans="1:13" s="45" customFormat="1" x14ac:dyDescent="0.2">
      <c r="A34" s="703">
        <v>411</v>
      </c>
      <c r="B34" s="692" t="s">
        <v>235</v>
      </c>
      <c r="C34" s="704">
        <v>0</v>
      </c>
      <c r="D34" s="704">
        <v>0</v>
      </c>
      <c r="E34" s="704">
        <v>0</v>
      </c>
      <c r="F34" s="704">
        <v>0</v>
      </c>
      <c r="G34" s="704">
        <v>0</v>
      </c>
      <c r="H34" s="704">
        <v>0</v>
      </c>
      <c r="I34" s="704">
        <v>0</v>
      </c>
      <c r="J34" s="704">
        <v>0</v>
      </c>
      <c r="K34" s="704">
        <v>0</v>
      </c>
      <c r="L34" s="704">
        <v>0</v>
      </c>
      <c r="M34" s="705">
        <f t="shared" si="3"/>
        <v>0</v>
      </c>
    </row>
    <row r="35" spans="1:13" x14ac:dyDescent="0.2">
      <c r="A35" s="691">
        <v>412</v>
      </c>
      <c r="B35" s="692" t="s">
        <v>226</v>
      </c>
      <c r="C35" s="698">
        <v>0</v>
      </c>
      <c r="D35" s="694">
        <v>0</v>
      </c>
      <c r="E35" s="694">
        <v>0</v>
      </c>
      <c r="F35" s="694">
        <v>0</v>
      </c>
      <c r="G35" s="694">
        <v>0</v>
      </c>
      <c r="H35" s="694">
        <v>0</v>
      </c>
      <c r="I35" s="694">
        <v>0</v>
      </c>
      <c r="J35" s="694">
        <v>0</v>
      </c>
      <c r="K35" s="694">
        <v>0</v>
      </c>
      <c r="L35" s="696">
        <v>0</v>
      </c>
      <c r="M35" s="689">
        <f t="shared" si="3"/>
        <v>0</v>
      </c>
    </row>
    <row r="36" spans="1:13" x14ac:dyDescent="0.2">
      <c r="A36" s="687">
        <v>42</v>
      </c>
      <c r="B36" s="701" t="s">
        <v>225</v>
      </c>
      <c r="C36" s="690">
        <f>SUM(C37,C38,C39,C40)</f>
        <v>7500</v>
      </c>
      <c r="D36" s="690">
        <f t="shared" ref="D36:L36" si="11">SUM(D37,D38,D39,D40)</f>
        <v>0</v>
      </c>
      <c r="E36" s="690">
        <f t="shared" si="11"/>
        <v>9565</v>
      </c>
      <c r="F36" s="690">
        <f t="shared" si="11"/>
        <v>557500</v>
      </c>
      <c r="G36" s="690">
        <f t="shared" si="11"/>
        <v>0</v>
      </c>
      <c r="H36" s="690">
        <f t="shared" si="11"/>
        <v>0</v>
      </c>
      <c r="I36" s="690">
        <f t="shared" si="11"/>
        <v>32500</v>
      </c>
      <c r="J36" s="690">
        <f t="shared" si="11"/>
        <v>15000</v>
      </c>
      <c r="K36" s="690">
        <f t="shared" si="11"/>
        <v>4000</v>
      </c>
      <c r="L36" s="690">
        <f t="shared" si="11"/>
        <v>0</v>
      </c>
      <c r="M36" s="689">
        <f t="shared" si="3"/>
        <v>626065</v>
      </c>
    </row>
    <row r="37" spans="1:13" x14ac:dyDescent="0.2">
      <c r="A37" s="691">
        <v>421</v>
      </c>
      <c r="B37" s="692" t="s">
        <v>227</v>
      </c>
      <c r="C37" s="706">
        <v>0</v>
      </c>
      <c r="D37" s="706">
        <v>0</v>
      </c>
      <c r="E37" s="706">
        <f>POS.DIO!F538</f>
        <v>5000</v>
      </c>
      <c r="F37" s="706">
        <f>POS.DIO!F152+POS.DIO!F188+POS.DIO!F279+POS.DIO!F294+POS.DIO!F313+POS.DIO!F341</f>
        <v>509750</v>
      </c>
      <c r="G37" s="706">
        <v>0</v>
      </c>
      <c r="H37" s="706">
        <v>0</v>
      </c>
      <c r="I37" s="706">
        <f>POS.DIO!F609</f>
        <v>5000</v>
      </c>
      <c r="J37" s="706">
        <f>POS.DIO!F517</f>
        <v>15000</v>
      </c>
      <c r="K37" s="706">
        <v>0</v>
      </c>
      <c r="L37" s="706">
        <v>0</v>
      </c>
      <c r="M37" s="689">
        <f t="shared" si="3"/>
        <v>534750</v>
      </c>
    </row>
    <row r="38" spans="1:13" x14ac:dyDescent="0.2">
      <c r="A38" s="691">
        <v>422</v>
      </c>
      <c r="B38" s="692" t="s">
        <v>228</v>
      </c>
      <c r="C38" s="706">
        <f>POS.DIO!F66+POS.DIO!F118</f>
        <v>7500</v>
      </c>
      <c r="D38" s="706">
        <v>0</v>
      </c>
      <c r="E38" s="706">
        <v>0</v>
      </c>
      <c r="F38" s="706">
        <f>POS.DIO!F162+POS.DIO!F170+POS.DIO!F281+POS.DIO!F295</f>
        <v>25500</v>
      </c>
      <c r="G38" s="706">
        <v>0</v>
      </c>
      <c r="H38" s="706">
        <v>0</v>
      </c>
      <c r="I38" s="706">
        <f>POS.DIO!F610</f>
        <v>27500</v>
      </c>
      <c r="J38" s="706">
        <v>0</v>
      </c>
      <c r="K38" s="706">
        <f>POS.DIO!F425</f>
        <v>4000</v>
      </c>
      <c r="L38" s="706">
        <v>0</v>
      </c>
      <c r="M38" s="689">
        <f t="shared" si="3"/>
        <v>64500</v>
      </c>
    </row>
    <row r="39" spans="1:13" x14ac:dyDescent="0.2">
      <c r="A39" s="691">
        <v>423</v>
      </c>
      <c r="B39" s="692" t="s">
        <v>229</v>
      </c>
      <c r="C39" s="706">
        <v>0</v>
      </c>
      <c r="D39" s="694">
        <v>0</v>
      </c>
      <c r="E39" s="694">
        <v>0</v>
      </c>
      <c r="F39" s="694">
        <f>POS.DIO!F126+POS.DIO!F140</f>
        <v>18000</v>
      </c>
      <c r="G39" s="694">
        <v>0</v>
      </c>
      <c r="H39" s="694">
        <v>0</v>
      </c>
      <c r="I39" s="694">
        <v>0</v>
      </c>
      <c r="J39" s="694">
        <v>0</v>
      </c>
      <c r="K39" s="694">
        <v>0</v>
      </c>
      <c r="L39" s="696">
        <v>0</v>
      </c>
      <c r="M39" s="689">
        <f t="shared" si="3"/>
        <v>18000</v>
      </c>
    </row>
    <row r="40" spans="1:13" x14ac:dyDescent="0.2">
      <c r="A40" s="691">
        <v>426</v>
      </c>
      <c r="B40" s="692" t="s">
        <v>174</v>
      </c>
      <c r="C40" s="698">
        <v>0</v>
      </c>
      <c r="D40" s="694">
        <v>0</v>
      </c>
      <c r="E40" s="694">
        <f>POS.DIO!F544</f>
        <v>4565</v>
      </c>
      <c r="F40" s="694">
        <f>POS.DIO!F280</f>
        <v>4250</v>
      </c>
      <c r="G40" s="694">
        <v>0</v>
      </c>
      <c r="H40" s="694">
        <v>0</v>
      </c>
      <c r="I40" s="694">
        <v>0</v>
      </c>
      <c r="J40" s="694">
        <v>0</v>
      </c>
      <c r="K40" s="694">
        <v>0</v>
      </c>
      <c r="L40" s="696">
        <v>0</v>
      </c>
      <c r="M40" s="689">
        <f t="shared" si="3"/>
        <v>8815</v>
      </c>
    </row>
    <row r="41" spans="1:13" ht="13.5" customHeight="1" x14ac:dyDescent="0.2">
      <c r="A41" s="707">
        <v>45</v>
      </c>
      <c r="B41" s="708" t="s">
        <v>230</v>
      </c>
      <c r="C41" s="690">
        <f>C42</f>
        <v>0</v>
      </c>
      <c r="D41" s="690">
        <f>D45</f>
        <v>0</v>
      </c>
      <c r="E41" s="690">
        <f>E45</f>
        <v>0</v>
      </c>
      <c r="F41" s="690">
        <f t="shared" ref="F41:L41" si="12">F42</f>
        <v>16000</v>
      </c>
      <c r="G41" s="690">
        <f t="shared" si="12"/>
        <v>0</v>
      </c>
      <c r="H41" s="690">
        <f t="shared" si="12"/>
        <v>0</v>
      </c>
      <c r="I41" s="690">
        <f t="shared" si="12"/>
        <v>0</v>
      </c>
      <c r="J41" s="690">
        <f t="shared" si="12"/>
        <v>0</v>
      </c>
      <c r="K41" s="690">
        <f t="shared" si="12"/>
        <v>11000</v>
      </c>
      <c r="L41" s="690">
        <f t="shared" si="12"/>
        <v>0</v>
      </c>
      <c r="M41" s="689">
        <f t="shared" si="3"/>
        <v>27000</v>
      </c>
    </row>
    <row r="42" spans="1:13" ht="14.25" customHeight="1" x14ac:dyDescent="0.2">
      <c r="A42" s="691">
        <v>451</v>
      </c>
      <c r="B42" s="697" t="s">
        <v>231</v>
      </c>
      <c r="C42" s="698">
        <v>0</v>
      </c>
      <c r="D42" s="694">
        <v>0</v>
      </c>
      <c r="E42" s="694">
        <v>0</v>
      </c>
      <c r="F42" s="694">
        <f>POS.DIO!F138+POS.DIO!F154+POS.DIO!F297</f>
        <v>16000</v>
      </c>
      <c r="G42" s="694">
        <v>0</v>
      </c>
      <c r="H42" s="694">
        <v>0</v>
      </c>
      <c r="I42" s="694">
        <v>0</v>
      </c>
      <c r="J42" s="694">
        <v>0</v>
      </c>
      <c r="K42" s="694">
        <f>POS.DIO!F427</f>
        <v>11000</v>
      </c>
      <c r="L42" s="696">
        <v>0</v>
      </c>
      <c r="M42" s="689">
        <f>SUM(C42,D42,E42:F42,G42,H42,I42,J42,K42:L42)</f>
        <v>27000</v>
      </c>
    </row>
  </sheetData>
  <mergeCells count="4">
    <mergeCell ref="A2:M2"/>
    <mergeCell ref="A3:M3"/>
    <mergeCell ref="A4:M4"/>
    <mergeCell ref="A6:B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NASLOVNA U EUR</vt:lpstr>
      <vt:lpstr>OPĆI DIO</vt:lpstr>
      <vt:lpstr>POS.DIO</vt:lpstr>
      <vt:lpstr>FUNK.KLASIFIK.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dragalic</dc:creator>
  <cp:lastModifiedBy>Opcina Dragalic</cp:lastModifiedBy>
  <cp:lastPrinted>2026-03-26T06:20:32Z</cp:lastPrinted>
  <dcterms:created xsi:type="dcterms:W3CDTF">2019-07-05T11:16:58Z</dcterms:created>
  <dcterms:modified xsi:type="dcterms:W3CDTF">2026-03-26T06:22:22Z</dcterms:modified>
</cp:coreProperties>
</file>