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ova mapa (2)\OPĆINA DRAGALIĆ\PRORAČUN\PRORAČUN 2025\1. IZMJENE PRORAČUNA 2025\"/>
    </mc:Choice>
  </mc:AlternateContent>
  <xr:revisionPtr revIDLastSave="0" documentId="13_ncr:1_{7341107D-BE90-4400-BFC1-48F3BC5AEED0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NASLOVNA U EUR" sheetId="1" r:id="rId1"/>
    <sheet name="OPĆI DIO" sheetId="2" r:id="rId2"/>
    <sheet name="POS.DIO" sheetId="3" r:id="rId3"/>
    <sheet name="FUNK.KLASIFIK.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6" l="1"/>
  <c r="E38" i="6"/>
  <c r="J16" i="6"/>
  <c r="K38" i="6"/>
  <c r="G18" i="6"/>
  <c r="G16" i="6"/>
  <c r="F38" i="6"/>
  <c r="F66" i="2"/>
  <c r="E66" i="2"/>
  <c r="D66" i="2"/>
  <c r="D670" i="3"/>
  <c r="D649" i="3"/>
  <c r="L28" i="6"/>
  <c r="K42" i="6"/>
  <c r="K26" i="6"/>
  <c r="K24" i="6"/>
  <c r="K16" i="6"/>
  <c r="K15" i="6"/>
  <c r="J37" i="6"/>
  <c r="J29" i="6"/>
  <c r="J28" i="6"/>
  <c r="J22" i="6"/>
  <c r="J23" i="6"/>
  <c r="J15" i="6"/>
  <c r="I38" i="6"/>
  <c r="I37" i="6"/>
  <c r="I16" i="6"/>
  <c r="F42" i="6"/>
  <c r="F40" i="6"/>
  <c r="F39" i="6"/>
  <c r="F37" i="6"/>
  <c r="F31" i="6"/>
  <c r="F22" i="6"/>
  <c r="F16" i="6"/>
  <c r="F15" i="6"/>
  <c r="E40" i="6"/>
  <c r="E37" i="6"/>
  <c r="E29" i="6"/>
  <c r="E28" i="6"/>
  <c r="E16" i="6"/>
  <c r="E15" i="6"/>
  <c r="C38" i="6"/>
  <c r="C30" i="6"/>
  <c r="C28" i="6"/>
  <c r="C24" i="6"/>
  <c r="C20" i="6"/>
  <c r="C18" i="6"/>
  <c r="C16" i="6"/>
  <c r="C15" i="6"/>
  <c r="C14" i="6"/>
  <c r="C12" i="6"/>
  <c r="C10" i="6"/>
  <c r="F36" i="2"/>
  <c r="D645" i="3"/>
  <c r="D655" i="3"/>
  <c r="E309" i="3"/>
  <c r="H169" i="3"/>
  <c r="E134" i="3"/>
  <c r="E133" i="3" s="1"/>
  <c r="F64" i="2"/>
  <c r="E64" i="2"/>
  <c r="D64" i="2"/>
  <c r="E416" i="3"/>
  <c r="F81" i="3"/>
  <c r="E81" i="3"/>
  <c r="D81" i="3"/>
  <c r="F40" i="2"/>
  <c r="E40" i="2"/>
  <c r="D40" i="2"/>
  <c r="F579" i="3"/>
  <c r="F578" i="3" s="1"/>
  <c r="F576" i="3" s="1"/>
  <c r="F575" i="3" s="1"/>
  <c r="E579" i="3"/>
  <c r="E578" i="3" s="1"/>
  <c r="E576" i="3" s="1"/>
  <c r="E575" i="3" s="1"/>
  <c r="D579" i="3"/>
  <c r="D578" i="3" s="1"/>
  <c r="D576" i="3" s="1"/>
  <c r="D575" i="3" s="1"/>
  <c r="H580" i="3"/>
  <c r="D52" i="2"/>
  <c r="F52" i="2"/>
  <c r="E52" i="2"/>
  <c r="C11" i="6"/>
  <c r="F107" i="3"/>
  <c r="E107" i="3"/>
  <c r="D107" i="3"/>
  <c r="E36" i="2"/>
  <c r="F41" i="2"/>
  <c r="E41" i="2"/>
  <c r="D41" i="2"/>
  <c r="F399" i="3"/>
  <c r="F398" i="3" s="1"/>
  <c r="E399" i="3"/>
  <c r="E398" i="3" s="1"/>
  <c r="F65" i="2"/>
  <c r="E65" i="2"/>
  <c r="D65" i="2"/>
  <c r="D399" i="3"/>
  <c r="D398" i="3" s="1"/>
  <c r="D660" i="3"/>
  <c r="F43" i="2"/>
  <c r="E43" i="2"/>
  <c r="D43" i="2"/>
  <c r="F334" i="3"/>
  <c r="F333" i="3" s="1"/>
  <c r="E334" i="3"/>
  <c r="E333" i="3" s="1"/>
  <c r="D334" i="3"/>
  <c r="D333" i="3" s="1"/>
  <c r="F49" i="2"/>
  <c r="E49" i="2"/>
  <c r="D49" i="2"/>
  <c r="D148" i="3"/>
  <c r="F148" i="3"/>
  <c r="D523" i="3"/>
  <c r="F523" i="3"/>
  <c r="E523" i="3"/>
  <c r="F161" i="3"/>
  <c r="F160" i="3" s="1"/>
  <c r="F158" i="3" s="1"/>
  <c r="E161" i="3"/>
  <c r="E160" i="3" s="1"/>
  <c r="E158" i="3" s="1"/>
  <c r="D161" i="3"/>
  <c r="D160" i="3" s="1"/>
  <c r="D158" i="3" s="1"/>
  <c r="D157" i="3" s="1"/>
  <c r="F155" i="3"/>
  <c r="F154" i="3" s="1"/>
  <c r="F152" i="3" s="1"/>
  <c r="E155" i="3"/>
  <c r="E154" i="3" s="1"/>
  <c r="E152" i="3" s="1"/>
  <c r="D155" i="3"/>
  <c r="D154" i="3" s="1"/>
  <c r="H578" i="3" l="1"/>
  <c r="H579" i="3"/>
  <c r="D152" i="3"/>
  <c r="D151" i="3" s="1"/>
  <c r="E148" i="3"/>
  <c r="H209" i="3"/>
  <c r="H143" i="3"/>
  <c r="H189" i="3"/>
  <c r="H188" i="3"/>
  <c r="H175" i="3"/>
  <c r="H172" i="3"/>
  <c r="H149" i="3"/>
  <c r="H138" i="3"/>
  <c r="H125" i="3"/>
  <c r="H114" i="3"/>
  <c r="H113" i="3"/>
  <c r="H112" i="3"/>
  <c r="H110" i="3"/>
  <c r="H108" i="3"/>
  <c r="H99" i="3"/>
  <c r="H91" i="3"/>
  <c r="H83" i="3"/>
  <c r="H59" i="3"/>
  <c r="H57" i="3"/>
  <c r="H55" i="3"/>
  <c r="H54" i="3"/>
  <c r="H53" i="3"/>
  <c r="H51" i="3"/>
  <c r="H50" i="3"/>
  <c r="H49" i="3"/>
  <c r="H44" i="3"/>
  <c r="H43" i="3"/>
  <c r="H35" i="3"/>
  <c r="E593" i="3"/>
  <c r="F54" i="2"/>
  <c r="E54" i="2"/>
  <c r="D54" i="2"/>
  <c r="D661" i="3"/>
  <c r="G175" i="3"/>
  <c r="H26" i="3"/>
  <c r="H23" i="3"/>
  <c r="G16" i="3"/>
  <c r="E12" i="3"/>
  <c r="H20" i="3" l="1"/>
  <c r="F25" i="2" l="1"/>
  <c r="D25" i="2"/>
  <c r="F69" i="2"/>
  <c r="F68" i="2"/>
  <c r="F67" i="2" s="1"/>
  <c r="F61" i="2"/>
  <c r="E69" i="2"/>
  <c r="E68" i="2"/>
  <c r="E67" i="2" s="1"/>
  <c r="E61" i="2"/>
  <c r="F58" i="2"/>
  <c r="F57" i="2"/>
  <c r="F56" i="2"/>
  <c r="F55" i="2"/>
  <c r="F51" i="2"/>
  <c r="F47" i="2"/>
  <c r="F46" i="2" s="1"/>
  <c r="F45" i="2"/>
  <c r="F44" i="2" s="1"/>
  <c r="F42" i="2"/>
  <c r="F39" i="2"/>
  <c r="F37" i="2"/>
  <c r="F35" i="2"/>
  <c r="E58" i="2"/>
  <c r="E57" i="2"/>
  <c r="E56" i="2"/>
  <c r="E55" i="2"/>
  <c r="E51" i="2"/>
  <c r="E47" i="2"/>
  <c r="E46" i="2" s="1"/>
  <c r="E45" i="2"/>
  <c r="E44" i="2" s="1"/>
  <c r="E42" i="2"/>
  <c r="E39" i="2"/>
  <c r="E37" i="2"/>
  <c r="E35" i="2"/>
  <c r="F593" i="3"/>
  <c r="F416" i="3"/>
  <c r="F309" i="3"/>
  <c r="F134" i="3"/>
  <c r="F133" i="3" s="1"/>
  <c r="L41" i="6"/>
  <c r="J41" i="6"/>
  <c r="I41" i="6"/>
  <c r="H41" i="6"/>
  <c r="J25" i="6"/>
  <c r="I25" i="6"/>
  <c r="G41" i="6"/>
  <c r="F25" i="6"/>
  <c r="E25" i="6"/>
  <c r="E41" i="6"/>
  <c r="D41" i="6"/>
  <c r="D25" i="6"/>
  <c r="K41" i="6"/>
  <c r="C41" i="6"/>
  <c r="G310" i="3"/>
  <c r="G206" i="3"/>
  <c r="G205" i="3"/>
  <c r="G197" i="3"/>
  <c r="H168" i="3"/>
  <c r="G168" i="3"/>
  <c r="G172" i="3"/>
  <c r="H295" i="3"/>
  <c r="G295" i="3"/>
  <c r="G292" i="3"/>
  <c r="G26" i="2"/>
  <c r="F53" i="2" l="1"/>
  <c r="F48" i="2"/>
  <c r="F63" i="2"/>
  <c r="F60" i="2" s="1"/>
  <c r="G12" i="1" s="1"/>
  <c r="F34" i="2"/>
  <c r="E53" i="2"/>
  <c r="E34" i="2"/>
  <c r="E63" i="2"/>
  <c r="E60" i="2" s="1"/>
  <c r="F12" i="1" s="1"/>
  <c r="E48" i="2"/>
  <c r="F38" i="2"/>
  <c r="E38" i="2"/>
  <c r="D593" i="3"/>
  <c r="D277" i="3"/>
  <c r="D68" i="2"/>
  <c r="F196" i="3"/>
  <c r="F195" i="3" s="1"/>
  <c r="F191" i="3" s="1"/>
  <c r="E196" i="3"/>
  <c r="E195" i="3" s="1"/>
  <c r="E191" i="3" s="1"/>
  <c r="F204" i="3"/>
  <c r="F203" i="3" s="1"/>
  <c r="F199" i="3" s="1"/>
  <c r="E204" i="3"/>
  <c r="F33" i="2" l="1"/>
  <c r="G11" i="1" s="1"/>
  <c r="G13" i="1" s="1"/>
  <c r="E33" i="2"/>
  <c r="F11" i="1" s="1"/>
  <c r="F13" i="1" s="1"/>
  <c r="E203" i="3"/>
  <c r="E199" i="3" s="1"/>
  <c r="D204" i="3"/>
  <c r="D196" i="3"/>
  <c r="G196" i="3" l="1"/>
  <c r="D203" i="3"/>
  <c r="D195" i="3"/>
  <c r="G204" i="3"/>
  <c r="E190" i="3"/>
  <c r="F190" i="3"/>
  <c r="G203" i="3" l="1"/>
  <c r="D191" i="3"/>
  <c r="D190" i="3" s="1"/>
  <c r="H190" i="3" s="1"/>
  <c r="G195" i="3"/>
  <c r="D199" i="3"/>
  <c r="D198" i="3" s="1"/>
  <c r="F198" i="3"/>
  <c r="E198" i="3"/>
  <c r="H198" i="3" l="1"/>
  <c r="G191" i="3"/>
  <c r="G199" i="3"/>
  <c r="G198" i="3"/>
  <c r="G190" i="3"/>
  <c r="F14" i="2"/>
  <c r="E14" i="2"/>
  <c r="E477" i="3"/>
  <c r="F477" i="3"/>
  <c r="D477" i="3"/>
  <c r="F306" i="3"/>
  <c r="F299" i="3" s="1"/>
  <c r="E306" i="3"/>
  <c r="E299" i="3" s="1"/>
  <c r="D29" i="2"/>
  <c r="D651" i="3"/>
  <c r="D663" i="3"/>
  <c r="D659" i="3"/>
  <c r="D657" i="3"/>
  <c r="D656" i="3"/>
  <c r="D652" i="3"/>
  <c r="D650" i="3"/>
  <c r="D647" i="3"/>
  <c r="D646" i="3"/>
  <c r="D644" i="3"/>
  <c r="D643" i="3"/>
  <c r="D58" i="2"/>
  <c r="D309" i="3"/>
  <c r="F171" i="3"/>
  <c r="E171" i="3"/>
  <c r="D171" i="3"/>
  <c r="D170" i="3" s="1"/>
  <c r="F174" i="3"/>
  <c r="E174" i="3"/>
  <c r="D174" i="3"/>
  <c r="D173" i="3" s="1"/>
  <c r="F238" i="3"/>
  <c r="E238" i="3"/>
  <c r="D238" i="3"/>
  <c r="H174" i="3" l="1"/>
  <c r="H171" i="3"/>
  <c r="E173" i="3"/>
  <c r="G173" i="3" s="1"/>
  <c r="G174" i="3"/>
  <c r="F173" i="3"/>
  <c r="H173" i="3" s="1"/>
  <c r="E170" i="3"/>
  <c r="G170" i="3" s="1"/>
  <c r="G171" i="3"/>
  <c r="F170" i="3"/>
  <c r="H170" i="3" s="1"/>
  <c r="G309" i="3"/>
  <c r="D642" i="3"/>
  <c r="D164" i="3"/>
  <c r="D163" i="3" s="1"/>
  <c r="H165" i="3"/>
  <c r="F164" i="3" l="1"/>
  <c r="F163" i="3" s="1"/>
  <c r="F157" i="3" s="1"/>
  <c r="E164" i="3"/>
  <c r="E163" i="3" s="1"/>
  <c r="F151" i="3"/>
  <c r="E151" i="3"/>
  <c r="G163" i="3" l="1"/>
  <c r="E157" i="3"/>
  <c r="G164" i="3"/>
  <c r="H164" i="3"/>
  <c r="H163" i="3"/>
  <c r="D14" i="2"/>
  <c r="D27" i="3" l="1"/>
  <c r="H585" i="3" l="1"/>
  <c r="G585" i="3"/>
  <c r="G571" i="3"/>
  <c r="G557" i="3"/>
  <c r="G564" i="3"/>
  <c r="G548" i="3"/>
  <c r="G535" i="3"/>
  <c r="G488" i="3"/>
  <c r="G468" i="3"/>
  <c r="G461" i="3"/>
  <c r="G452" i="3"/>
  <c r="G422" i="3"/>
  <c r="G404" i="3"/>
  <c r="H391" i="3"/>
  <c r="G391" i="3"/>
  <c r="G373" i="3"/>
  <c r="G353" i="3"/>
  <c r="G363" i="3"/>
  <c r="G345" i="3"/>
  <c r="G343" i="3"/>
  <c r="G305" i="3"/>
  <c r="G301" i="3"/>
  <c r="G300" i="3"/>
  <c r="G286" i="3"/>
  <c r="G285" i="3"/>
  <c r="G284" i="3"/>
  <c r="G283" i="3"/>
  <c r="G271" i="3"/>
  <c r="G260" i="3"/>
  <c r="G257" i="3"/>
  <c r="G239" i="3"/>
  <c r="G184" i="3"/>
  <c r="G181" i="3"/>
  <c r="G493" i="3"/>
  <c r="D133" i="3"/>
  <c r="D416" i="3"/>
  <c r="D307" i="3"/>
  <c r="D306" i="3" s="1"/>
  <c r="D299" i="3" s="1"/>
  <c r="D231" i="3"/>
  <c r="G25" i="2" l="1"/>
  <c r="F291" i="3"/>
  <c r="F290" i="3" s="1"/>
  <c r="E291" i="3"/>
  <c r="F412" i="3"/>
  <c r="F411" i="3" s="1"/>
  <c r="E412" i="3"/>
  <c r="E411" i="3" s="1"/>
  <c r="D412" i="3"/>
  <c r="D411" i="3" s="1"/>
  <c r="D39" i="2"/>
  <c r="F590" i="3"/>
  <c r="E590" i="3"/>
  <c r="F537" i="3"/>
  <c r="E537" i="3"/>
  <c r="D537" i="3"/>
  <c r="D19" i="3"/>
  <c r="E19" i="3"/>
  <c r="E18" i="3" s="1"/>
  <c r="F19" i="3"/>
  <c r="G20" i="3"/>
  <c r="D25" i="3"/>
  <c r="E25" i="3"/>
  <c r="E24" i="3" s="1"/>
  <c r="F25" i="3"/>
  <c r="G26" i="3"/>
  <c r="D34" i="3"/>
  <c r="E34" i="3"/>
  <c r="E33" i="3" s="1"/>
  <c r="F34" i="3"/>
  <c r="G35" i="3"/>
  <c r="G44" i="3"/>
  <c r="D48" i="3"/>
  <c r="E48" i="3"/>
  <c r="F48" i="3"/>
  <c r="G49" i="3"/>
  <c r="G50" i="3"/>
  <c r="G51" i="3"/>
  <c r="D52" i="3"/>
  <c r="E52" i="3"/>
  <c r="F52" i="3"/>
  <c r="G53" i="3"/>
  <c r="G54" i="3"/>
  <c r="G55" i="3"/>
  <c r="G57" i="3"/>
  <c r="D58" i="3"/>
  <c r="E58" i="3"/>
  <c r="F58" i="3"/>
  <c r="G59" i="3"/>
  <c r="D60" i="3"/>
  <c r="E60" i="3"/>
  <c r="F60" i="3"/>
  <c r="D62" i="3"/>
  <c r="E62" i="3"/>
  <c r="F62" i="3"/>
  <c r="D73" i="3"/>
  <c r="E73" i="3"/>
  <c r="E72" i="3" s="1"/>
  <c r="E68" i="3" s="1"/>
  <c r="F73" i="3"/>
  <c r="F72" i="3" s="1"/>
  <c r="F68" i="3" s="1"/>
  <c r="E80" i="3"/>
  <c r="E76" i="3" s="1"/>
  <c r="G83" i="3"/>
  <c r="D90" i="3"/>
  <c r="E90" i="3"/>
  <c r="E89" i="3" s="1"/>
  <c r="E85" i="3" s="1"/>
  <c r="F90" i="3"/>
  <c r="G91" i="3"/>
  <c r="D98" i="3"/>
  <c r="E98" i="3"/>
  <c r="E97" i="3" s="1"/>
  <c r="F98" i="3"/>
  <c r="G99" i="3"/>
  <c r="G105" i="3"/>
  <c r="H105" i="3"/>
  <c r="G108" i="3"/>
  <c r="G110" i="3"/>
  <c r="D111" i="3"/>
  <c r="E111" i="3"/>
  <c r="F111" i="3"/>
  <c r="G113" i="3"/>
  <c r="G114" i="3"/>
  <c r="D116" i="3"/>
  <c r="E116" i="3"/>
  <c r="E115" i="3" s="1"/>
  <c r="F116" i="3"/>
  <c r="F115" i="3" s="1"/>
  <c r="G117" i="3"/>
  <c r="D124" i="3"/>
  <c r="E124" i="3"/>
  <c r="E123" i="3" s="1"/>
  <c r="E119" i="3" s="1"/>
  <c r="F124" i="3"/>
  <c r="G125" i="3"/>
  <c r="D134" i="3"/>
  <c r="D136" i="3"/>
  <c r="D128" i="3" s="1"/>
  <c r="E136" i="3"/>
  <c r="E128" i="3" s="1"/>
  <c r="F136" i="3"/>
  <c r="D137" i="3"/>
  <c r="E137" i="3"/>
  <c r="F137" i="3"/>
  <c r="D139" i="3"/>
  <c r="E139" i="3"/>
  <c r="F139" i="3"/>
  <c r="E147" i="3"/>
  <c r="E142" i="3" s="1"/>
  <c r="G149" i="3"/>
  <c r="D187" i="3"/>
  <c r="E187" i="3"/>
  <c r="E186" i="3" s="1"/>
  <c r="F187" i="3"/>
  <c r="G188" i="3"/>
  <c r="G189" i="3"/>
  <c r="D213" i="3"/>
  <c r="E213" i="3"/>
  <c r="E212" i="3" s="1"/>
  <c r="E208" i="3" s="1"/>
  <c r="F213" i="3"/>
  <c r="F212" i="3" s="1"/>
  <c r="F208" i="3" s="1"/>
  <c r="G214" i="3"/>
  <c r="G219" i="3"/>
  <c r="D222" i="3"/>
  <c r="E222" i="3"/>
  <c r="E221" i="3" s="1"/>
  <c r="F222" i="3"/>
  <c r="F221" i="3" s="1"/>
  <c r="G223" i="3"/>
  <c r="G224" i="3"/>
  <c r="H224" i="3"/>
  <c r="E231" i="3"/>
  <c r="E230" i="3" s="1"/>
  <c r="E226" i="3" s="1"/>
  <c r="F231" i="3"/>
  <c r="F230" i="3" s="1"/>
  <c r="F226" i="3" s="1"/>
  <c r="G232" i="3"/>
  <c r="H232" i="3"/>
  <c r="G233" i="3"/>
  <c r="H233" i="3"/>
  <c r="D244" i="3"/>
  <c r="E244" i="3"/>
  <c r="E243" i="3" s="1"/>
  <c r="E241" i="3" s="1"/>
  <c r="F244" i="3"/>
  <c r="F243" i="3" s="1"/>
  <c r="G245" i="3"/>
  <c r="D252" i="3"/>
  <c r="E252" i="3"/>
  <c r="E251" i="3" s="1"/>
  <c r="E247" i="3" s="1"/>
  <c r="F252" i="3"/>
  <c r="F251" i="3" s="1"/>
  <c r="F247" i="3" s="1"/>
  <c r="G253" i="3"/>
  <c r="H253" i="3"/>
  <c r="D265" i="3"/>
  <c r="E265" i="3"/>
  <c r="E264" i="3" s="1"/>
  <c r="F265" i="3"/>
  <c r="F264" i="3" s="1"/>
  <c r="G266" i="3"/>
  <c r="D276" i="3"/>
  <c r="E277" i="3"/>
  <c r="E276" i="3" s="1"/>
  <c r="F277" i="3"/>
  <c r="F276" i="3" s="1"/>
  <c r="D291" i="3"/>
  <c r="D294" i="3"/>
  <c r="E294" i="3"/>
  <c r="F294" i="3"/>
  <c r="E298" i="3"/>
  <c r="G306" i="3"/>
  <c r="D322" i="3"/>
  <c r="D319" i="3" s="1"/>
  <c r="E322" i="3"/>
  <c r="E319" i="3" s="1"/>
  <c r="F322" i="3"/>
  <c r="F319" i="3" s="1"/>
  <c r="D325" i="3"/>
  <c r="E325" i="3"/>
  <c r="E324" i="3" s="1"/>
  <c r="F325" i="3"/>
  <c r="F324" i="3" s="1"/>
  <c r="G326" i="3"/>
  <c r="D347" i="3"/>
  <c r="E347" i="3"/>
  <c r="E346" i="3" s="1"/>
  <c r="F347" i="3"/>
  <c r="F346" i="3" s="1"/>
  <c r="G348" i="3"/>
  <c r="D355" i="3"/>
  <c r="E355" i="3"/>
  <c r="F355" i="3"/>
  <c r="G356" i="3"/>
  <c r="D357" i="3"/>
  <c r="E357" i="3"/>
  <c r="F357" i="3"/>
  <c r="D367" i="3"/>
  <c r="E367" i="3"/>
  <c r="E366" i="3" s="1"/>
  <c r="F367" i="3"/>
  <c r="F366" i="3" s="1"/>
  <c r="G368" i="3"/>
  <c r="D376" i="3"/>
  <c r="D375" i="3" s="1"/>
  <c r="D370" i="3" s="1"/>
  <c r="D369" i="3" s="1"/>
  <c r="E376" i="3"/>
  <c r="E375" i="3" s="1"/>
  <c r="F376" i="3"/>
  <c r="F375" i="3" s="1"/>
  <c r="F370" i="3" s="1"/>
  <c r="G377" i="3"/>
  <c r="D384" i="3"/>
  <c r="E384" i="3"/>
  <c r="E383" i="3" s="1"/>
  <c r="E381" i="3" s="1"/>
  <c r="F384" i="3"/>
  <c r="F383" i="3" s="1"/>
  <c r="G385" i="3"/>
  <c r="D393" i="3"/>
  <c r="E393" i="3"/>
  <c r="F393" i="3"/>
  <c r="D396" i="3"/>
  <c r="E396" i="3"/>
  <c r="F396" i="3"/>
  <c r="G397" i="3"/>
  <c r="H397" i="3"/>
  <c r="D409" i="3"/>
  <c r="D408" i="3" s="1"/>
  <c r="E409" i="3"/>
  <c r="E408" i="3" s="1"/>
  <c r="F409" i="3"/>
  <c r="F408" i="3" s="1"/>
  <c r="D424" i="3"/>
  <c r="E424" i="3"/>
  <c r="E423" i="3" s="1"/>
  <c r="E420" i="3" s="1"/>
  <c r="F424" i="3"/>
  <c r="F423" i="3" s="1"/>
  <c r="F420" i="3" s="1"/>
  <c r="G425" i="3"/>
  <c r="D430" i="3"/>
  <c r="E430" i="3"/>
  <c r="E429" i="3" s="1"/>
  <c r="E427" i="3" s="1"/>
  <c r="F430" i="3"/>
  <c r="F429" i="3" s="1"/>
  <c r="G431" i="3"/>
  <c r="D438" i="3"/>
  <c r="E438" i="3"/>
  <c r="E437" i="3" s="1"/>
  <c r="E433" i="3" s="1"/>
  <c r="F438" i="3"/>
  <c r="F437" i="3" s="1"/>
  <c r="F433" i="3" s="1"/>
  <c r="G439" i="3"/>
  <c r="H439" i="3"/>
  <c r="D445" i="3"/>
  <c r="E445" i="3"/>
  <c r="E444" i="3" s="1"/>
  <c r="E442" i="3" s="1"/>
  <c r="F445" i="3"/>
  <c r="F444" i="3" s="1"/>
  <c r="G446" i="3"/>
  <c r="H446" i="3"/>
  <c r="D454" i="3"/>
  <c r="E454" i="3"/>
  <c r="E453" i="3" s="1"/>
  <c r="E450" i="3" s="1"/>
  <c r="F454" i="3"/>
  <c r="F453" i="3" s="1"/>
  <c r="F450" i="3" s="1"/>
  <c r="G455" i="3"/>
  <c r="H455" i="3"/>
  <c r="D463" i="3"/>
  <c r="E463" i="3"/>
  <c r="E462" i="3" s="1"/>
  <c r="E457" i="3" s="1"/>
  <c r="F463" i="3"/>
  <c r="F462" i="3" s="1"/>
  <c r="F457" i="3" s="1"/>
  <c r="G464" i="3"/>
  <c r="H464" i="3"/>
  <c r="D470" i="3"/>
  <c r="E470" i="3"/>
  <c r="E469" i="3" s="1"/>
  <c r="F470" i="3"/>
  <c r="F469" i="3" s="1"/>
  <c r="G471" i="3"/>
  <c r="D479" i="3"/>
  <c r="E479" i="3"/>
  <c r="F479" i="3"/>
  <c r="G480" i="3"/>
  <c r="H480" i="3"/>
  <c r="D481" i="3"/>
  <c r="E481" i="3"/>
  <c r="F481" i="3"/>
  <c r="G482" i="3"/>
  <c r="H482" i="3"/>
  <c r="D490" i="3"/>
  <c r="E490" i="3"/>
  <c r="F490" i="3"/>
  <c r="G491" i="3"/>
  <c r="D492" i="3"/>
  <c r="E492" i="3"/>
  <c r="F492" i="3"/>
  <c r="D499" i="3"/>
  <c r="D498" i="3" s="1"/>
  <c r="E499" i="3"/>
  <c r="E498" i="3" s="1"/>
  <c r="F499" i="3"/>
  <c r="F498" i="3" s="1"/>
  <c r="D507" i="3"/>
  <c r="E507" i="3"/>
  <c r="F507" i="3"/>
  <c r="G508" i="3"/>
  <c r="D509" i="3"/>
  <c r="E509" i="3"/>
  <c r="F509" i="3"/>
  <c r="D515" i="3"/>
  <c r="E515" i="3"/>
  <c r="E514" i="3" s="1"/>
  <c r="E512" i="3" s="1"/>
  <c r="F515" i="3"/>
  <c r="F514" i="3" s="1"/>
  <c r="G516" i="3"/>
  <c r="E522" i="3"/>
  <c r="E518" i="3" s="1"/>
  <c r="F522" i="3"/>
  <c r="F518" i="3" s="1"/>
  <c r="G524" i="3"/>
  <c r="H524" i="3"/>
  <c r="D530" i="3"/>
  <c r="E530" i="3"/>
  <c r="E529" i="3" s="1"/>
  <c r="E527" i="3" s="1"/>
  <c r="F530" i="3"/>
  <c r="F529" i="3" s="1"/>
  <c r="F527" i="3" s="1"/>
  <c r="G531" i="3"/>
  <c r="H531" i="3"/>
  <c r="G538" i="3"/>
  <c r="H538" i="3"/>
  <c r="D540" i="3"/>
  <c r="E540" i="3"/>
  <c r="F540" i="3"/>
  <c r="G541" i="3"/>
  <c r="H541" i="3"/>
  <c r="D550" i="3"/>
  <c r="E550" i="3"/>
  <c r="F550" i="3"/>
  <c r="G551" i="3"/>
  <c r="H551" i="3"/>
  <c r="D552" i="3"/>
  <c r="E552" i="3"/>
  <c r="F552" i="3"/>
  <c r="D559" i="3"/>
  <c r="E559" i="3"/>
  <c r="E558" i="3" s="1"/>
  <c r="E555" i="3" s="1"/>
  <c r="F559" i="3"/>
  <c r="F558" i="3" s="1"/>
  <c r="F555" i="3" s="1"/>
  <c r="G560" i="3"/>
  <c r="H560" i="3"/>
  <c r="D566" i="3"/>
  <c r="E566" i="3"/>
  <c r="E565" i="3" s="1"/>
  <c r="E562" i="3" s="1"/>
  <c r="F566" i="3"/>
  <c r="F565" i="3" s="1"/>
  <c r="F562" i="3" s="1"/>
  <c r="G567" i="3"/>
  <c r="D573" i="3"/>
  <c r="E573" i="3"/>
  <c r="E572" i="3" s="1"/>
  <c r="E569" i="3" s="1"/>
  <c r="F573" i="3"/>
  <c r="F572" i="3" s="1"/>
  <c r="F569" i="3" s="1"/>
  <c r="G574" i="3"/>
  <c r="H574" i="3"/>
  <c r="D590" i="3"/>
  <c r="D589" i="3" s="1"/>
  <c r="D592" i="3"/>
  <c r="E592" i="3"/>
  <c r="F592" i="3"/>
  <c r="G594" i="3"/>
  <c r="H594" i="3"/>
  <c r="F476" i="3" l="1"/>
  <c r="F473" i="3" s="1"/>
  <c r="E476" i="3"/>
  <c r="E473" i="3" s="1"/>
  <c r="E472" i="3" s="1"/>
  <c r="H107" i="3"/>
  <c r="H58" i="3"/>
  <c r="H111" i="3"/>
  <c r="H137" i="3"/>
  <c r="F80" i="3"/>
  <c r="H81" i="3"/>
  <c r="F33" i="3"/>
  <c r="F32" i="3" s="1"/>
  <c r="H34" i="3"/>
  <c r="F186" i="3"/>
  <c r="F178" i="3" s="1"/>
  <c r="H187" i="3"/>
  <c r="F123" i="3"/>
  <c r="H124" i="3"/>
  <c r="F89" i="3"/>
  <c r="H90" i="3"/>
  <c r="H52" i="3"/>
  <c r="H48" i="3"/>
  <c r="F97" i="3"/>
  <c r="H98" i="3"/>
  <c r="F147" i="3"/>
  <c r="H148" i="3"/>
  <c r="F128" i="3"/>
  <c r="F127" i="3" s="1"/>
  <c r="H136" i="3"/>
  <c r="F24" i="3"/>
  <c r="F23" i="3" s="1"/>
  <c r="H25" i="3"/>
  <c r="F18" i="3"/>
  <c r="H19" i="3"/>
  <c r="D115" i="3"/>
  <c r="G115" i="3" s="1"/>
  <c r="D33" i="3"/>
  <c r="D32" i="3" s="1"/>
  <c r="D514" i="3"/>
  <c r="G514" i="3" s="1"/>
  <c r="D423" i="3"/>
  <c r="G423" i="3" s="1"/>
  <c r="D324" i="3"/>
  <c r="D522" i="3"/>
  <c r="D519" i="3" s="1"/>
  <c r="D366" i="3"/>
  <c r="G366" i="3" s="1"/>
  <c r="D123" i="3"/>
  <c r="D119" i="3" s="1"/>
  <c r="D118" i="3" s="1"/>
  <c r="D89" i="3"/>
  <c r="G89" i="3" s="1"/>
  <c r="D572" i="3"/>
  <c r="G572" i="3" s="1"/>
  <c r="D529" i="3"/>
  <c r="G529" i="3" s="1"/>
  <c r="D437" i="3"/>
  <c r="G437" i="3" s="1"/>
  <c r="D346" i="3"/>
  <c r="G346" i="3" s="1"/>
  <c r="D243" i="3"/>
  <c r="D241" i="3" s="1"/>
  <c r="D240" i="3" s="1"/>
  <c r="D97" i="3"/>
  <c r="D93" i="3" s="1"/>
  <c r="D462" i="3"/>
  <c r="G462" i="3" s="1"/>
  <c r="D80" i="3"/>
  <c r="D76" i="3" s="1"/>
  <c r="D565" i="3"/>
  <c r="G565" i="3" s="1"/>
  <c r="D429" i="3"/>
  <c r="D469" i="3"/>
  <c r="D466" i="3" s="1"/>
  <c r="D465" i="3" s="1"/>
  <c r="D444" i="3"/>
  <c r="D443" i="3" s="1"/>
  <c r="D251" i="3"/>
  <c r="G251" i="3" s="1"/>
  <c r="D221" i="3"/>
  <c r="G221" i="3" s="1"/>
  <c r="D212" i="3"/>
  <c r="G212" i="3" s="1"/>
  <c r="D147" i="3"/>
  <c r="D142" i="3" s="1"/>
  <c r="D141" i="3" s="1"/>
  <c r="D72" i="3"/>
  <c r="D18" i="3"/>
  <c r="G18" i="3" s="1"/>
  <c r="D453" i="3"/>
  <c r="G453" i="3" s="1"/>
  <c r="D383" i="3"/>
  <c r="G383" i="3" s="1"/>
  <c r="D264" i="3"/>
  <c r="D186" i="3"/>
  <c r="D24" i="3"/>
  <c r="D293" i="3"/>
  <c r="D290" i="3"/>
  <c r="E290" i="3"/>
  <c r="G291" i="3"/>
  <c r="F293" i="3"/>
  <c r="H294" i="3"/>
  <c r="E293" i="3"/>
  <c r="G294" i="3"/>
  <c r="E106" i="3"/>
  <c r="D106" i="3"/>
  <c r="D496" i="3"/>
  <c r="D495" i="3"/>
  <c r="D494" i="3" s="1"/>
  <c r="E536" i="3"/>
  <c r="G537" i="3"/>
  <c r="D536" i="3"/>
  <c r="H463" i="3"/>
  <c r="G90" i="3"/>
  <c r="G463" i="3"/>
  <c r="H396" i="3"/>
  <c r="G515" i="3"/>
  <c r="G481" i="3"/>
  <c r="G411" i="3"/>
  <c r="G492" i="3"/>
  <c r="H479" i="3"/>
  <c r="G490" i="3"/>
  <c r="G479" i="3"/>
  <c r="G111" i="3"/>
  <c r="G244" i="3"/>
  <c r="G550" i="3"/>
  <c r="G187" i="3"/>
  <c r="G430" i="3"/>
  <c r="H481" i="3"/>
  <c r="G347" i="3"/>
  <c r="G252" i="3"/>
  <c r="G566" i="3"/>
  <c r="G530" i="3"/>
  <c r="H438" i="3"/>
  <c r="G367" i="3"/>
  <c r="G213" i="3"/>
  <c r="G34" i="3"/>
  <c r="H550" i="3"/>
  <c r="G396" i="3"/>
  <c r="G124" i="3"/>
  <c r="G107" i="3"/>
  <c r="G52" i="3"/>
  <c r="G48" i="3"/>
  <c r="G19" i="3"/>
  <c r="G58" i="3"/>
  <c r="H537" i="3"/>
  <c r="H540" i="3"/>
  <c r="G507" i="3"/>
  <c r="G438" i="3"/>
  <c r="G573" i="3"/>
  <c r="G540" i="3"/>
  <c r="H523" i="3"/>
  <c r="G445" i="3"/>
  <c r="G355" i="3"/>
  <c r="G277" i="3"/>
  <c r="G265" i="3"/>
  <c r="H222" i="3"/>
  <c r="G148" i="3"/>
  <c r="H573" i="3"/>
  <c r="H559" i="3"/>
  <c r="G523" i="3"/>
  <c r="G424" i="3"/>
  <c r="G325" i="3"/>
  <c r="H231" i="3"/>
  <c r="G222" i="3"/>
  <c r="G116" i="3"/>
  <c r="G81" i="3"/>
  <c r="G25" i="3"/>
  <c r="H445" i="3"/>
  <c r="G559" i="3"/>
  <c r="H454" i="3"/>
  <c r="G231" i="3"/>
  <c r="G98" i="3"/>
  <c r="G593" i="3"/>
  <c r="F536" i="3"/>
  <c r="F533" i="3" s="1"/>
  <c r="H530" i="3"/>
  <c r="D476" i="3"/>
  <c r="G470" i="3"/>
  <c r="G454" i="3"/>
  <c r="G384" i="3"/>
  <c r="G376" i="3"/>
  <c r="H252" i="3"/>
  <c r="F237" i="3"/>
  <c r="E237" i="3"/>
  <c r="E235" i="3" s="1"/>
  <c r="G238" i="3"/>
  <c r="D237" i="3"/>
  <c r="D47" i="3"/>
  <c r="D558" i="3"/>
  <c r="E589" i="3"/>
  <c r="F589" i="3"/>
  <c r="G592" i="3"/>
  <c r="D584" i="3"/>
  <c r="H572" i="3"/>
  <c r="E563" i="3"/>
  <c r="H558" i="3"/>
  <c r="F549" i="3"/>
  <c r="E549" i="3"/>
  <c r="D549" i="3"/>
  <c r="F528" i="3"/>
  <c r="H529" i="3"/>
  <c r="E528" i="3"/>
  <c r="H522" i="3"/>
  <c r="F513" i="3"/>
  <c r="D662" i="3" s="1"/>
  <c r="E513" i="3"/>
  <c r="F506" i="3"/>
  <c r="E506" i="3"/>
  <c r="D506" i="3"/>
  <c r="F496" i="3"/>
  <c r="E496" i="3"/>
  <c r="F489" i="3"/>
  <c r="E489" i="3"/>
  <c r="E486" i="3" s="1"/>
  <c r="D489" i="3"/>
  <c r="F466" i="3"/>
  <c r="E466" i="3"/>
  <c r="H462" i="3"/>
  <c r="H453" i="3"/>
  <c r="F443" i="3"/>
  <c r="H444" i="3"/>
  <c r="E443" i="3"/>
  <c r="H437" i="3"/>
  <c r="G434" i="3"/>
  <c r="F428" i="3"/>
  <c r="E428" i="3"/>
  <c r="F402" i="3"/>
  <c r="F401" i="3" s="1"/>
  <c r="E402" i="3"/>
  <c r="D402" i="3"/>
  <c r="F392" i="3"/>
  <c r="F387" i="3" s="1"/>
  <c r="E392" i="3"/>
  <c r="E387" i="3" s="1"/>
  <c r="D392" i="3"/>
  <c r="D387" i="3" s="1"/>
  <c r="F382" i="3"/>
  <c r="E382" i="3"/>
  <c r="E371" i="3"/>
  <c r="G375" i="3"/>
  <c r="F360" i="3"/>
  <c r="E360" i="3"/>
  <c r="F354" i="3"/>
  <c r="F350" i="3" s="1"/>
  <c r="E354" i="3"/>
  <c r="D354" i="3"/>
  <c r="F340" i="3"/>
  <c r="E340" i="3"/>
  <c r="E341" i="3"/>
  <c r="F329" i="3"/>
  <c r="E329" i="3"/>
  <c r="E328" i="3" s="1"/>
  <c r="D329" i="3"/>
  <c r="F312" i="3"/>
  <c r="F311" i="3" s="1"/>
  <c r="E312" i="3"/>
  <c r="F298" i="3"/>
  <c r="F270" i="3"/>
  <c r="E270" i="3"/>
  <c r="G276" i="3"/>
  <c r="D270" i="3"/>
  <c r="D269" i="3" s="1"/>
  <c r="F256" i="3"/>
  <c r="H251" i="3"/>
  <c r="F242" i="3"/>
  <c r="E242" i="3"/>
  <c r="F225" i="3"/>
  <c r="H230" i="3"/>
  <c r="E225" i="3"/>
  <c r="D230" i="3"/>
  <c r="F217" i="3"/>
  <c r="H221" i="3"/>
  <c r="E217" i="3"/>
  <c r="E178" i="3"/>
  <c r="E179" i="3"/>
  <c r="E127" i="3"/>
  <c r="E120" i="3"/>
  <c r="F106" i="3"/>
  <c r="E94" i="3"/>
  <c r="E77" i="3"/>
  <c r="F47" i="3"/>
  <c r="E47" i="3"/>
  <c r="E32" i="3"/>
  <c r="E23" i="3"/>
  <c r="H86" i="3" l="1"/>
  <c r="F85" i="3"/>
  <c r="E281" i="3"/>
  <c r="F179" i="3"/>
  <c r="H97" i="3"/>
  <c r="H106" i="3"/>
  <c r="H47" i="3"/>
  <c r="H186" i="3"/>
  <c r="D528" i="3"/>
  <c r="G528" i="3" s="1"/>
  <c r="F142" i="3"/>
  <c r="H142" i="3" s="1"/>
  <c r="H147" i="3"/>
  <c r="H89" i="3"/>
  <c r="H33" i="3"/>
  <c r="H32" i="3"/>
  <c r="F119" i="3"/>
  <c r="H119" i="3" s="1"/>
  <c r="H123" i="3"/>
  <c r="F76" i="3"/>
  <c r="H76" i="3" s="1"/>
  <c r="H80" i="3"/>
  <c r="F93" i="3"/>
  <c r="H115" i="3"/>
  <c r="H24" i="3"/>
  <c r="F12" i="3"/>
  <c r="H18" i="3"/>
  <c r="G80" i="3"/>
  <c r="G97" i="3"/>
  <c r="D31" i="3"/>
  <c r="D30" i="3" s="1"/>
  <c r="G123" i="3"/>
  <c r="D360" i="3"/>
  <c r="D359" i="3" s="1"/>
  <c r="D85" i="3"/>
  <c r="D84" i="3" s="1"/>
  <c r="D12" i="3"/>
  <c r="D11" i="3" s="1"/>
  <c r="G444" i="3"/>
  <c r="G469" i="3"/>
  <c r="D513" i="3"/>
  <c r="G513" i="3" s="1"/>
  <c r="G147" i="3"/>
  <c r="F281" i="3"/>
  <c r="F280" i="3" s="1"/>
  <c r="H534" i="3"/>
  <c r="E533" i="3"/>
  <c r="D217" i="3"/>
  <c r="D216" i="3" s="1"/>
  <c r="D382" i="3"/>
  <c r="G382" i="3" s="1"/>
  <c r="D433" i="3"/>
  <c r="D432" i="3" s="1"/>
  <c r="D381" i="3"/>
  <c r="D68" i="3"/>
  <c r="D67" i="3" s="1"/>
  <c r="D518" i="3"/>
  <c r="D517" i="3" s="1"/>
  <c r="D512" i="3"/>
  <c r="D511" i="3" s="1"/>
  <c r="G33" i="3"/>
  <c r="D226" i="3"/>
  <c r="D225" i="3" s="1"/>
  <c r="H225" i="3" s="1"/>
  <c r="D242" i="3"/>
  <c r="G242" i="3" s="1"/>
  <c r="D247" i="3"/>
  <c r="D246" i="3" s="1"/>
  <c r="D312" i="3"/>
  <c r="D311" i="3" s="1"/>
  <c r="H311" i="3" s="1"/>
  <c r="G522" i="3"/>
  <c r="D473" i="3"/>
  <c r="D23" i="3"/>
  <c r="G23" i="3" s="1"/>
  <c r="D22" i="3"/>
  <c r="D21" i="3" s="1"/>
  <c r="G24" i="3"/>
  <c r="D179" i="3"/>
  <c r="D178" i="3" s="1"/>
  <c r="H178" i="3" s="1"/>
  <c r="D450" i="3"/>
  <c r="D449" i="3" s="1"/>
  <c r="D427" i="3"/>
  <c r="D527" i="3"/>
  <c r="D526" i="3" s="1"/>
  <c r="G243" i="3"/>
  <c r="D428" i="3"/>
  <c r="G428" i="3" s="1"/>
  <c r="G324" i="3"/>
  <c r="G186" i="3"/>
  <c r="G429" i="3"/>
  <c r="D208" i="3"/>
  <c r="H208" i="3" s="1"/>
  <c r="D442" i="3"/>
  <c r="D441" i="3" s="1"/>
  <c r="D562" i="3"/>
  <c r="D561" i="3" s="1"/>
  <c r="D457" i="3"/>
  <c r="D456" i="3" s="1"/>
  <c r="D340" i="3"/>
  <c r="D339" i="3" s="1"/>
  <c r="D569" i="3"/>
  <c r="D568" i="3" s="1"/>
  <c r="D420" i="3"/>
  <c r="H293" i="3"/>
  <c r="G290" i="3"/>
  <c r="D281" i="3"/>
  <c r="D280" i="3" s="1"/>
  <c r="E280" i="3"/>
  <c r="G293" i="3"/>
  <c r="D658" i="3"/>
  <c r="G558" i="3"/>
  <c r="D555" i="3"/>
  <c r="D554" i="3" s="1"/>
  <c r="G536" i="3"/>
  <c r="H476" i="3"/>
  <c r="D533" i="3"/>
  <c r="D532" i="3" s="1"/>
  <c r="D236" i="3"/>
  <c r="D235" i="3"/>
  <c r="D234" i="3" s="1"/>
  <c r="G476" i="3"/>
  <c r="D474" i="3"/>
  <c r="H536" i="3"/>
  <c r="H227" i="3"/>
  <c r="G341" i="3"/>
  <c r="H434" i="3"/>
  <c r="G443" i="3"/>
  <c r="H443" i="3"/>
  <c r="H451" i="3"/>
  <c r="H458" i="3"/>
  <c r="G519" i="3"/>
  <c r="H519" i="3"/>
  <c r="H528" i="3"/>
  <c r="H556" i="3"/>
  <c r="E236" i="3"/>
  <c r="G237" i="3"/>
  <c r="F236" i="3"/>
  <c r="E327" i="3"/>
  <c r="F328" i="3"/>
  <c r="F327" i="3" s="1"/>
  <c r="D328" i="3"/>
  <c r="D327" i="3" s="1"/>
  <c r="F255" i="3"/>
  <c r="F584" i="3"/>
  <c r="E584" i="3"/>
  <c r="E22" i="3"/>
  <c r="E21" i="3" s="1"/>
  <c r="F22" i="3"/>
  <c r="E31" i="3"/>
  <c r="G32" i="3"/>
  <c r="F31" i="3"/>
  <c r="D41" i="3"/>
  <c r="D40" i="3" s="1"/>
  <c r="E41" i="3"/>
  <c r="G47" i="3"/>
  <c r="F40" i="3"/>
  <c r="F41" i="3"/>
  <c r="D75" i="3"/>
  <c r="D92" i="3"/>
  <c r="E93" i="3"/>
  <c r="E101" i="3"/>
  <c r="F101" i="3"/>
  <c r="D127" i="3"/>
  <c r="G127" i="3" s="1"/>
  <c r="G128" i="3"/>
  <c r="G143" i="3"/>
  <c r="G209" i="3"/>
  <c r="E216" i="3"/>
  <c r="F216" i="3"/>
  <c r="G230" i="3"/>
  <c r="F241" i="3"/>
  <c r="G248" i="3"/>
  <c r="H248" i="3"/>
  <c r="D256" i="3"/>
  <c r="D255" i="3" s="1"/>
  <c r="E256" i="3"/>
  <c r="G264" i="3"/>
  <c r="E269" i="3"/>
  <c r="G269" i="3" s="1"/>
  <c r="G270" i="3"/>
  <c r="F269" i="3"/>
  <c r="H269" i="3" s="1"/>
  <c r="D298" i="3"/>
  <c r="H298" i="3" s="1"/>
  <c r="G299" i="3"/>
  <c r="E311" i="3"/>
  <c r="F297" i="3"/>
  <c r="E339" i="3"/>
  <c r="F339" i="3"/>
  <c r="D350" i="3"/>
  <c r="D349" i="3" s="1"/>
  <c r="E351" i="3"/>
  <c r="G354" i="3"/>
  <c r="D653" i="3"/>
  <c r="D648" i="3" s="1"/>
  <c r="E359" i="3"/>
  <c r="F359" i="3"/>
  <c r="E370" i="3"/>
  <c r="F381" i="3"/>
  <c r="G392" i="3"/>
  <c r="H392" i="3"/>
  <c r="D401" i="3"/>
  <c r="E401" i="3"/>
  <c r="G402" i="3"/>
  <c r="H421" i="3"/>
  <c r="F427" i="3"/>
  <c r="F442" i="3"/>
  <c r="E465" i="3"/>
  <c r="G465" i="3" s="1"/>
  <c r="G466" i="3"/>
  <c r="F465" i="3"/>
  <c r="D486" i="3"/>
  <c r="D485" i="3" s="1"/>
  <c r="G489" i="3"/>
  <c r="F486" i="3"/>
  <c r="E495" i="3"/>
  <c r="F495" i="3"/>
  <c r="D504" i="3"/>
  <c r="D505" i="3"/>
  <c r="E505" i="3"/>
  <c r="G506" i="3"/>
  <c r="F505" i="3"/>
  <c r="F512" i="3"/>
  <c r="D545" i="3"/>
  <c r="D544" i="3" s="1"/>
  <c r="E545" i="3"/>
  <c r="G549" i="3"/>
  <c r="F545" i="3"/>
  <c r="H549" i="3"/>
  <c r="D583" i="3"/>
  <c r="D582" i="3" s="1"/>
  <c r="D69" i="2"/>
  <c r="D543" i="3" l="1"/>
  <c r="F75" i="3"/>
  <c r="D641" i="3"/>
  <c r="D671" i="3" s="1"/>
  <c r="D254" i="3"/>
  <c r="F254" i="3"/>
  <c r="H254" i="3" s="1"/>
  <c r="H40" i="3"/>
  <c r="H280" i="3"/>
  <c r="H217" i="3"/>
  <c r="H216" i="3"/>
  <c r="H31" i="3"/>
  <c r="H41" i="3"/>
  <c r="H255" i="3"/>
  <c r="H85" i="3"/>
  <c r="F92" i="3"/>
  <c r="H92" i="3" s="1"/>
  <c r="H93" i="3"/>
  <c r="D207" i="3"/>
  <c r="D177" i="3" s="1"/>
  <c r="H75" i="3"/>
  <c r="H179" i="3"/>
  <c r="H12" i="3"/>
  <c r="G360" i="3"/>
  <c r="G359" i="3"/>
  <c r="D10" i="3"/>
  <c r="G216" i="3"/>
  <c r="G217" i="3"/>
  <c r="G226" i="3"/>
  <c r="D426" i="3"/>
  <c r="G280" i="3"/>
  <c r="G340" i="3"/>
  <c r="G312" i="3"/>
  <c r="D472" i="3"/>
  <c r="D448" i="3" s="1"/>
  <c r="G178" i="3"/>
  <c r="D440" i="3"/>
  <c r="G281" i="3"/>
  <c r="H473" i="3"/>
  <c r="G474" i="3"/>
  <c r="H226" i="3"/>
  <c r="G505" i="3"/>
  <c r="G401" i="3"/>
  <c r="H487" i="3"/>
  <c r="G351" i="3"/>
  <c r="G227" i="3"/>
  <c r="G225" i="3"/>
  <c r="F235" i="3"/>
  <c r="G236" i="3"/>
  <c r="D386" i="3"/>
  <c r="D380" i="3"/>
  <c r="F583" i="3"/>
  <c r="F582" i="3" s="1"/>
  <c r="F581" i="3" s="1"/>
  <c r="E583" i="3"/>
  <c r="E582" i="3" s="1"/>
  <c r="E581" i="3" s="1"/>
  <c r="G584" i="3"/>
  <c r="F568" i="3"/>
  <c r="H569" i="3"/>
  <c r="E568" i="3"/>
  <c r="G568" i="3" s="1"/>
  <c r="G569" i="3"/>
  <c r="F561" i="3"/>
  <c r="F554" i="3"/>
  <c r="H555" i="3"/>
  <c r="E554" i="3"/>
  <c r="G554" i="3" s="1"/>
  <c r="G555" i="3"/>
  <c r="F544" i="3"/>
  <c r="H545" i="3"/>
  <c r="E544" i="3"/>
  <c r="G545" i="3"/>
  <c r="F532" i="3"/>
  <c r="H533" i="3"/>
  <c r="E532" i="3"/>
  <c r="G532" i="3" s="1"/>
  <c r="G533" i="3"/>
  <c r="F526" i="3"/>
  <c r="H527" i="3"/>
  <c r="E526" i="3"/>
  <c r="G526" i="3" s="1"/>
  <c r="G527" i="3"/>
  <c r="F517" i="3"/>
  <c r="H518" i="3"/>
  <c r="E517" i="3"/>
  <c r="G517" i="3" s="1"/>
  <c r="G518" i="3"/>
  <c r="F511" i="3"/>
  <c r="E511" i="3"/>
  <c r="G511" i="3" s="1"/>
  <c r="G512" i="3"/>
  <c r="F504" i="3"/>
  <c r="E504" i="3"/>
  <c r="D503" i="3"/>
  <c r="F494" i="3"/>
  <c r="E494" i="3"/>
  <c r="F485" i="3"/>
  <c r="D484" i="3"/>
  <c r="F472" i="3"/>
  <c r="F456" i="3"/>
  <c r="H457" i="3"/>
  <c r="E456" i="3"/>
  <c r="G456" i="3" s="1"/>
  <c r="G457" i="3"/>
  <c r="F449" i="3"/>
  <c r="H450" i="3"/>
  <c r="E449" i="3"/>
  <c r="G450" i="3"/>
  <c r="F441" i="3"/>
  <c r="H442" i="3"/>
  <c r="E441" i="3"/>
  <c r="G442" i="3"/>
  <c r="F432" i="3"/>
  <c r="H433" i="3"/>
  <c r="E432" i="3"/>
  <c r="G432" i="3" s="1"/>
  <c r="G433" i="3"/>
  <c r="F426" i="3"/>
  <c r="E426" i="3"/>
  <c r="G427" i="3"/>
  <c r="F419" i="3"/>
  <c r="E419" i="3"/>
  <c r="F380" i="3"/>
  <c r="E380" i="3"/>
  <c r="G381" i="3"/>
  <c r="F369" i="3"/>
  <c r="E369" i="3"/>
  <c r="G369" i="3" s="1"/>
  <c r="G370" i="3"/>
  <c r="E350" i="3"/>
  <c r="D338" i="3"/>
  <c r="G339" i="3"/>
  <c r="E297" i="3"/>
  <c r="G311" i="3"/>
  <c r="D297" i="3"/>
  <c r="G298" i="3"/>
  <c r="E255" i="3"/>
  <c r="E254" i="3" s="1"/>
  <c r="G256" i="3"/>
  <c r="F246" i="3"/>
  <c r="H246" i="3" s="1"/>
  <c r="H247" i="3"/>
  <c r="E246" i="3"/>
  <c r="G246" i="3" s="1"/>
  <c r="G247" i="3"/>
  <c r="F240" i="3"/>
  <c r="H240" i="3" s="1"/>
  <c r="E240" i="3"/>
  <c r="G240" i="3" s="1"/>
  <c r="G241" i="3"/>
  <c r="F207" i="3"/>
  <c r="E207" i="3"/>
  <c r="G208" i="3"/>
  <c r="F141" i="3"/>
  <c r="H141" i="3" s="1"/>
  <c r="E141" i="3"/>
  <c r="G141" i="3" s="1"/>
  <c r="G142" i="3"/>
  <c r="F118" i="3"/>
  <c r="H118" i="3" s="1"/>
  <c r="E118" i="3"/>
  <c r="G118" i="3" s="1"/>
  <c r="G119" i="3"/>
  <c r="F100" i="3"/>
  <c r="E100" i="3"/>
  <c r="E92" i="3"/>
  <c r="G92" i="3" s="1"/>
  <c r="G93" i="3"/>
  <c r="F84" i="3"/>
  <c r="H84" i="3" s="1"/>
  <c r="E84" i="3"/>
  <c r="G84" i="3" s="1"/>
  <c r="G85" i="3"/>
  <c r="E75" i="3"/>
  <c r="G75" i="3" s="1"/>
  <c r="G76" i="3"/>
  <c r="F67" i="3"/>
  <c r="E67" i="3"/>
  <c r="E40" i="3"/>
  <c r="G41" i="3"/>
  <c r="F30" i="3"/>
  <c r="H30" i="3" s="1"/>
  <c r="E30" i="3"/>
  <c r="G31" i="3"/>
  <c r="D29" i="3"/>
  <c r="F21" i="3"/>
  <c r="G21" i="3"/>
  <c r="G22" i="3"/>
  <c r="F11" i="3"/>
  <c r="H11" i="3" s="1"/>
  <c r="E11" i="3"/>
  <c r="G12" i="3"/>
  <c r="E21" i="1"/>
  <c r="F543" i="3" l="1"/>
  <c r="F39" i="3"/>
  <c r="E39" i="3"/>
  <c r="H207" i="3"/>
  <c r="F448" i="3"/>
  <c r="G426" i="3"/>
  <c r="D447" i="3"/>
  <c r="D337" i="3"/>
  <c r="F418" i="3"/>
  <c r="E418" i="3"/>
  <c r="G472" i="3"/>
  <c r="G473" i="3"/>
  <c r="D379" i="3"/>
  <c r="D176" i="3"/>
  <c r="E234" i="3"/>
  <c r="G234" i="3" s="1"/>
  <c r="G235" i="3"/>
  <c r="F234" i="3"/>
  <c r="E10" i="3"/>
  <c r="G11" i="3"/>
  <c r="F10" i="3"/>
  <c r="D9" i="3"/>
  <c r="E29" i="3"/>
  <c r="G29" i="3" s="1"/>
  <c r="G30" i="3"/>
  <c r="F29" i="3"/>
  <c r="H29" i="3" s="1"/>
  <c r="G40" i="3"/>
  <c r="G207" i="3"/>
  <c r="G254" i="3"/>
  <c r="G255" i="3"/>
  <c r="G297" i="3"/>
  <c r="E349" i="3"/>
  <c r="G350" i="3"/>
  <c r="F349" i="3"/>
  <c r="G380" i="3"/>
  <c r="E386" i="3"/>
  <c r="G387" i="3"/>
  <c r="F386" i="3"/>
  <c r="H387" i="3"/>
  <c r="H432" i="3"/>
  <c r="E440" i="3"/>
  <c r="G440" i="3" s="1"/>
  <c r="G441" i="3"/>
  <c r="F440" i="3"/>
  <c r="H441" i="3"/>
  <c r="G449" i="3"/>
  <c r="H449" i="3"/>
  <c r="H456" i="3"/>
  <c r="D483" i="3"/>
  <c r="E485" i="3"/>
  <c r="G485" i="3" s="1"/>
  <c r="G486" i="3"/>
  <c r="F484" i="3"/>
  <c r="D502" i="3"/>
  <c r="E503" i="3"/>
  <c r="G504" i="3"/>
  <c r="F503" i="3"/>
  <c r="H517" i="3"/>
  <c r="H526" i="3"/>
  <c r="H532" i="3"/>
  <c r="D542" i="3"/>
  <c r="G544" i="3"/>
  <c r="H544" i="3"/>
  <c r="H554" i="3"/>
  <c r="H568" i="3"/>
  <c r="D581" i="3"/>
  <c r="G583" i="3"/>
  <c r="F177" i="3" l="1"/>
  <c r="H177" i="3" s="1"/>
  <c r="H234" i="3"/>
  <c r="E448" i="3"/>
  <c r="G448" i="3" s="1"/>
  <c r="E177" i="3"/>
  <c r="H472" i="3"/>
  <c r="H440" i="3"/>
  <c r="H418" i="3"/>
  <c r="H39" i="3"/>
  <c r="E484" i="3"/>
  <c r="E483" i="3" s="1"/>
  <c r="G483" i="3" s="1"/>
  <c r="G582" i="3"/>
  <c r="G581" i="3"/>
  <c r="F542" i="3"/>
  <c r="F502" i="3"/>
  <c r="E502" i="3"/>
  <c r="G503" i="3"/>
  <c r="D501" i="3"/>
  <c r="F483" i="3"/>
  <c r="F447" i="3"/>
  <c r="H386" i="3"/>
  <c r="F379" i="3"/>
  <c r="G386" i="3"/>
  <c r="E379" i="3"/>
  <c r="F338" i="3"/>
  <c r="G349" i="3"/>
  <c r="E338" i="3"/>
  <c r="D8" i="3"/>
  <c r="F9" i="3"/>
  <c r="H16" i="3" s="1"/>
  <c r="E9" i="3"/>
  <c r="F38" i="3" l="1"/>
  <c r="F176" i="3"/>
  <c r="H176" i="3" s="1"/>
  <c r="H9" i="3"/>
  <c r="H448" i="3"/>
  <c r="E447" i="3"/>
  <c r="G177" i="3"/>
  <c r="E176" i="3"/>
  <c r="G176" i="3" s="1"/>
  <c r="G484" i="3"/>
  <c r="F337" i="3"/>
  <c r="E337" i="3"/>
  <c r="E8" i="3"/>
  <c r="G9" i="3"/>
  <c r="F8" i="3"/>
  <c r="G338" i="3"/>
  <c r="E378" i="3"/>
  <c r="G379" i="3"/>
  <c r="F378" i="3"/>
  <c r="H379" i="3"/>
  <c r="E501" i="3"/>
  <c r="G502" i="3"/>
  <c r="F501" i="3"/>
  <c r="H502" i="3"/>
  <c r="D10" i="2"/>
  <c r="F37" i="3" l="1"/>
  <c r="F7" i="3" s="1"/>
  <c r="H8" i="3"/>
  <c r="H378" i="3"/>
  <c r="G8" i="3"/>
  <c r="F10" i="2"/>
  <c r="D45" i="2" l="1"/>
  <c r="D67" i="2" l="1"/>
  <c r="D57" i="2"/>
  <c r="D56" i="2"/>
  <c r="D55" i="2"/>
  <c r="D51" i="2"/>
  <c r="D47" i="2"/>
  <c r="D46" i="2" s="1"/>
  <c r="D42" i="2"/>
  <c r="D37" i="2"/>
  <c r="D36" i="2"/>
  <c r="D35" i="2"/>
  <c r="D38" i="2" l="1"/>
  <c r="D53" i="2"/>
  <c r="D34" i="2"/>
  <c r="D63" i="2"/>
  <c r="D48" i="2"/>
  <c r="D61" i="2" l="1"/>
  <c r="D60" i="2" s="1"/>
  <c r="E12" i="1" s="1"/>
  <c r="M34" i="6" l="1"/>
  <c r="F33" i="6"/>
  <c r="F29" i="2" l="1"/>
  <c r="G30" i="2"/>
  <c r="E29" i="2"/>
  <c r="F27" i="6" l="1"/>
  <c r="M31" i="6"/>
  <c r="G21" i="1" l="1"/>
  <c r="F28" i="2"/>
  <c r="G9" i="1" s="1"/>
  <c r="E28" i="2"/>
  <c r="F9" i="1" s="1"/>
  <c r="E10" i="2"/>
  <c r="F18" i="2"/>
  <c r="E18" i="2"/>
  <c r="F21" i="2"/>
  <c r="F9" i="2" s="1"/>
  <c r="E21" i="2"/>
  <c r="G8" i="1" l="1"/>
  <c r="G10" i="1" s="1"/>
  <c r="G14" i="1" s="1"/>
  <c r="E9" i="2"/>
  <c r="F8" i="1" s="1"/>
  <c r="F10" i="1" s="1"/>
  <c r="F14" i="1" s="1"/>
  <c r="F41" i="6"/>
  <c r="M41" i="6" s="1"/>
  <c r="L25" i="6"/>
  <c r="K25" i="6"/>
  <c r="M42" i="6"/>
  <c r="M40" i="6"/>
  <c r="M39" i="6"/>
  <c r="M38" i="6"/>
  <c r="M37" i="6"/>
  <c r="M35" i="6"/>
  <c r="M30" i="6"/>
  <c r="M29" i="6"/>
  <c r="M28" i="6"/>
  <c r="M26" i="6"/>
  <c r="M24" i="6"/>
  <c r="M22" i="6"/>
  <c r="M20" i="6"/>
  <c r="M18" i="6"/>
  <c r="M17" i="6"/>
  <c r="M16" i="6"/>
  <c r="M15" i="6"/>
  <c r="M14" i="6"/>
  <c r="M12" i="6"/>
  <c r="M11" i="6"/>
  <c r="M10" i="6"/>
  <c r="C36" i="6"/>
  <c r="L36" i="6"/>
  <c r="K36" i="6"/>
  <c r="J36" i="6"/>
  <c r="I36" i="6"/>
  <c r="H36" i="6"/>
  <c r="G36" i="6"/>
  <c r="F36" i="6"/>
  <c r="E36" i="6"/>
  <c r="D36" i="6"/>
  <c r="L33" i="6"/>
  <c r="K33" i="6"/>
  <c r="J33" i="6"/>
  <c r="I33" i="6"/>
  <c r="H33" i="6"/>
  <c r="G33" i="6"/>
  <c r="E33" i="6"/>
  <c r="D33" i="6"/>
  <c r="D27" i="6"/>
  <c r="L27" i="6"/>
  <c r="K27" i="6"/>
  <c r="J27" i="6"/>
  <c r="I27" i="6"/>
  <c r="H27" i="6"/>
  <c r="G27" i="6"/>
  <c r="E27" i="6"/>
  <c r="D23" i="6"/>
  <c r="L23" i="6"/>
  <c r="K23" i="6"/>
  <c r="I23" i="6"/>
  <c r="H23" i="6"/>
  <c r="G23" i="6"/>
  <c r="F23" i="6"/>
  <c r="E23" i="6"/>
  <c r="L21" i="6"/>
  <c r="K21" i="6"/>
  <c r="J21" i="6"/>
  <c r="I21" i="6"/>
  <c r="H21" i="6"/>
  <c r="G21" i="6"/>
  <c r="F21" i="6"/>
  <c r="E21" i="6"/>
  <c r="D21" i="6"/>
  <c r="D19" i="6"/>
  <c r="L19" i="6"/>
  <c r="K19" i="6"/>
  <c r="J19" i="6"/>
  <c r="I19" i="6"/>
  <c r="H19" i="6"/>
  <c r="G19" i="6"/>
  <c r="F19" i="6"/>
  <c r="E19" i="6"/>
  <c r="L13" i="6"/>
  <c r="K13" i="6"/>
  <c r="J13" i="6"/>
  <c r="I13" i="6"/>
  <c r="H13" i="6"/>
  <c r="G13" i="6"/>
  <c r="F13" i="6"/>
  <c r="E13" i="6"/>
  <c r="D13" i="6"/>
  <c r="L9" i="6"/>
  <c r="K9" i="6"/>
  <c r="J9" i="6"/>
  <c r="I9" i="6"/>
  <c r="H9" i="6"/>
  <c r="G9" i="6"/>
  <c r="F9" i="6"/>
  <c r="E9" i="6"/>
  <c r="D9" i="6"/>
  <c r="C33" i="6"/>
  <c r="C27" i="6"/>
  <c r="C25" i="6"/>
  <c r="C23" i="6"/>
  <c r="C21" i="6"/>
  <c r="C19" i="6"/>
  <c r="C13" i="6"/>
  <c r="C9" i="6"/>
  <c r="E32" i="6" l="1"/>
  <c r="G32" i="6"/>
  <c r="I32" i="6"/>
  <c r="K32" i="6"/>
  <c r="M19" i="6"/>
  <c r="D8" i="6"/>
  <c r="F8" i="6"/>
  <c r="M21" i="6"/>
  <c r="M33" i="6"/>
  <c r="H32" i="6"/>
  <c r="J32" i="6"/>
  <c r="L32" i="6"/>
  <c r="H8" i="6"/>
  <c r="H6" i="6" s="1"/>
  <c r="M9" i="6"/>
  <c r="C32" i="6"/>
  <c r="M23" i="6"/>
  <c r="D32" i="6"/>
  <c r="M13" i="6"/>
  <c r="M36" i="6"/>
  <c r="M25" i="6"/>
  <c r="M27" i="6"/>
  <c r="F32" i="6"/>
  <c r="C8" i="6"/>
  <c r="J8" i="6"/>
  <c r="L8" i="6"/>
  <c r="E8" i="6"/>
  <c r="G8" i="6"/>
  <c r="G6" i="6" s="1"/>
  <c r="I8" i="6"/>
  <c r="K8" i="6"/>
  <c r="J6" i="6" l="1"/>
  <c r="F6" i="6"/>
  <c r="E6" i="6"/>
  <c r="I6" i="6"/>
  <c r="D6" i="6"/>
  <c r="K6" i="6"/>
  <c r="G23" i="1"/>
  <c r="M32" i="6"/>
  <c r="L6" i="6"/>
  <c r="M8" i="6"/>
  <c r="C6" i="6"/>
  <c r="D28" i="2"/>
  <c r="E9" i="1" s="1"/>
  <c r="M6" i="6" l="1"/>
  <c r="M5" i="6"/>
  <c r="D18" i="2"/>
  <c r="G19" i="2"/>
  <c r="G18" i="2" l="1"/>
  <c r="I12" i="1"/>
  <c r="I10" i="1"/>
  <c r="I8" i="1"/>
  <c r="H68" i="2"/>
  <c r="G24" i="2"/>
  <c r="H23" i="2"/>
  <c r="G23" i="2"/>
  <c r="H67" i="2"/>
  <c r="H66" i="2"/>
  <c r="H65" i="2"/>
  <c r="H64" i="2"/>
  <c r="H63" i="2"/>
  <c r="H60" i="2"/>
  <c r="H54" i="2"/>
  <c r="H53" i="2"/>
  <c r="H52" i="2"/>
  <c r="H51" i="2"/>
  <c r="H49" i="2"/>
  <c r="H48" i="2"/>
  <c r="H47" i="2"/>
  <c r="H46" i="2"/>
  <c r="H43" i="2"/>
  <c r="H40" i="2"/>
  <c r="H39" i="2"/>
  <c r="H37" i="2"/>
  <c r="H36" i="2"/>
  <c r="H35" i="2"/>
  <c r="H34" i="2"/>
  <c r="H21" i="2"/>
  <c r="H20" i="2"/>
  <c r="G20" i="2"/>
  <c r="H18" i="2"/>
  <c r="H10" i="2"/>
  <c r="H9" i="2"/>
  <c r="D21" i="2" l="1"/>
  <c r="D9" i="2" s="1"/>
  <c r="H14" i="2" l="1"/>
  <c r="G14" i="2"/>
  <c r="G21" i="2"/>
  <c r="G10" i="2"/>
  <c r="G58" i="2"/>
  <c r="G66" i="2" l="1"/>
  <c r="G52" i="2"/>
  <c r="G54" i="2"/>
  <c r="G43" i="2"/>
  <c r="G40" i="2"/>
  <c r="G64" i="2"/>
  <c r="G55" i="2"/>
  <c r="D44" i="2"/>
  <c r="D33" i="2" s="1"/>
  <c r="G45" i="2"/>
  <c r="G65" i="2"/>
  <c r="G39" i="2"/>
  <c r="G49" i="2"/>
  <c r="G47" i="2"/>
  <c r="G35" i="2"/>
  <c r="G36" i="2"/>
  <c r="G37" i="2"/>
  <c r="G63" i="2" l="1"/>
  <c r="G44" i="2"/>
  <c r="G51" i="2"/>
  <c r="G48" i="2"/>
  <c r="G46" i="2"/>
  <c r="G53" i="2"/>
  <c r="G34" i="2"/>
  <c r="G60" i="2" l="1"/>
  <c r="E11" i="1"/>
  <c r="H12" i="1" l="1"/>
  <c r="E13" i="1"/>
  <c r="G29" i="2" l="1"/>
  <c r="G28" i="2" l="1"/>
  <c r="H9" i="1"/>
  <c r="G9" i="2" l="1"/>
  <c r="E8" i="1"/>
  <c r="E10" i="1" l="1"/>
  <c r="H8" i="1"/>
  <c r="E14" i="1" l="1"/>
  <c r="E23" i="1" s="1"/>
  <c r="H10" i="1"/>
  <c r="G41" i="2" l="1"/>
  <c r="H41" i="2" l="1"/>
  <c r="G38" i="2" l="1"/>
  <c r="H38" i="2"/>
  <c r="G33" i="2" l="1"/>
  <c r="H33" i="2"/>
  <c r="I11" i="1" l="1"/>
  <c r="H11" i="1"/>
  <c r="I13" i="1" l="1"/>
  <c r="H13" i="1"/>
  <c r="F23" i="1"/>
  <c r="G179" i="3"/>
  <c r="D419" i="3"/>
  <c r="G420" i="3"/>
  <c r="G419" i="3" l="1"/>
  <c r="D418" i="3"/>
  <c r="D378" i="3" l="1"/>
  <c r="G418" i="3"/>
  <c r="D101" i="3"/>
  <c r="H101" i="3" s="1"/>
  <c r="G106" i="3"/>
  <c r="G101" i="3" l="1"/>
  <c r="G378" i="3"/>
  <c r="D100" i="3"/>
  <c r="H100" i="3" l="1"/>
  <c r="D39" i="3"/>
  <c r="D38" i="3" s="1"/>
  <c r="G100" i="3"/>
  <c r="G39" i="3" s="1"/>
  <c r="H38" i="3" l="1"/>
  <c r="D37" i="3" l="1"/>
  <c r="H37" i="3" s="1"/>
  <c r="D7" i="3" l="1"/>
  <c r="E561" i="3"/>
  <c r="G562" i="3"/>
  <c r="E543" i="3" l="1"/>
  <c r="E38" i="3" s="1"/>
  <c r="G38" i="3" s="1"/>
  <c r="H7" i="3"/>
  <c r="G561" i="3"/>
  <c r="H543" i="3" l="1"/>
  <c r="E542" i="3"/>
  <c r="G543" i="3"/>
  <c r="E37" i="3"/>
  <c r="E7" i="3" l="1"/>
  <c r="G7" i="3" s="1"/>
  <c r="G37" i="3"/>
</calcChain>
</file>

<file path=xl/sharedStrings.xml><?xml version="1.0" encoding="utf-8"?>
<sst xmlns="http://schemas.openxmlformats.org/spreadsheetml/2006/main" count="806" uniqueCount="402">
  <si>
    <r>
      <rPr>
        <b/>
        <sz val="5"/>
        <rFont val="Times New Roman"/>
        <family val="1"/>
      </rPr>
      <t>Indeks</t>
    </r>
    <r>
      <rPr>
        <sz val="5"/>
        <rFont val="Times New Roman"/>
        <family val="1"/>
      </rPr>
      <t xml:space="preserve"> </t>
    </r>
    <r>
      <rPr>
        <b/>
        <sz val="5"/>
        <rFont val="Times New Roman"/>
        <family val="1"/>
      </rPr>
      <t>4/3</t>
    </r>
  </si>
  <si>
    <r>
      <rPr>
        <b/>
        <sz val="5"/>
        <rFont val="Times New Roman"/>
        <family val="1"/>
      </rPr>
      <t>Indeks</t>
    </r>
    <r>
      <rPr>
        <sz val="5"/>
        <rFont val="Times New Roman"/>
        <family val="1"/>
      </rPr>
      <t xml:space="preserve"> </t>
    </r>
    <r>
      <rPr>
        <b/>
        <sz val="5"/>
        <rFont val="Times New Roman"/>
        <family val="1"/>
      </rPr>
      <t>5/4</t>
    </r>
  </si>
  <si>
    <r>
      <rPr>
        <b/>
        <sz val="8.5"/>
        <rFont val="Times New Roman"/>
        <family val="1"/>
      </rPr>
      <t>A.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RAČUNA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PRIHODA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RASHODA</t>
    </r>
  </si>
  <si>
    <r>
      <rPr>
        <sz val="8.5"/>
        <rFont val="Times New Roman"/>
        <family val="1"/>
      </rPr>
      <t>PRIHODI POSLOVANJA</t>
    </r>
  </si>
  <si>
    <r>
      <rPr>
        <sz val="8.5"/>
        <rFont val="Times New Roman"/>
        <family val="1"/>
      </rPr>
      <t>PRIHODI OD PRODAJE NEFINANCIJSKE IMOVINE</t>
    </r>
  </si>
  <si>
    <r>
      <rPr>
        <b/>
        <sz val="8.5"/>
        <rFont val="Times New Roman"/>
        <family val="1"/>
      </rPr>
      <t>UKUPNO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PRIHODI</t>
    </r>
  </si>
  <si>
    <r>
      <rPr>
        <sz val="8.5"/>
        <rFont val="Times New Roman"/>
        <family val="1"/>
      </rPr>
      <t>RASHODI POSLOVANJA</t>
    </r>
  </si>
  <si>
    <r>
      <rPr>
        <sz val="8.5"/>
        <rFont val="Times New Roman"/>
        <family val="1"/>
      </rPr>
      <t>RASHODI ZA NABAVU NEFINANCIJSKE IMOVINE</t>
    </r>
  </si>
  <si>
    <r>
      <rPr>
        <b/>
        <sz val="8.5"/>
        <rFont val="Times New Roman"/>
        <family val="1"/>
      </rPr>
      <t>UKUPNO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RASHODI</t>
    </r>
  </si>
  <si>
    <r>
      <rPr>
        <b/>
        <sz val="8.5"/>
        <rFont val="Times New Roman"/>
        <family val="1"/>
      </rPr>
      <t>RAZLIKA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VIŠAK/MANJAK</t>
    </r>
  </si>
  <si>
    <r>
      <rPr>
        <b/>
        <sz val="8.5"/>
        <rFont val="Times New Roman"/>
        <family val="1"/>
      </rPr>
      <t>B.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RAČUNA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FINANCIRANJA</t>
    </r>
  </si>
  <si>
    <r>
      <rPr>
        <sz val="8.5"/>
        <rFont val="Times New Roman"/>
        <family val="1"/>
      </rPr>
      <t>PRIMICI OD FINANCIJSKE IMOVINE I ZADUŽIVANJA</t>
    </r>
  </si>
  <si>
    <r>
      <rPr>
        <sz val="8.5"/>
        <rFont val="Times New Roman"/>
        <family val="1"/>
      </rPr>
      <t>IZDACI ZA FINANCIJSKU IMOVINU I OTPLATE ZAJMOV</t>
    </r>
  </si>
  <si>
    <r>
      <rPr>
        <b/>
        <sz val="8.5"/>
        <rFont val="Times New Roman"/>
        <family val="1"/>
      </rPr>
      <t>NETO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FINANCIRANJE</t>
    </r>
  </si>
  <si>
    <r>
      <rPr>
        <b/>
        <sz val="8.5"/>
        <rFont val="Times New Roman"/>
        <family val="1"/>
      </rPr>
      <t>C.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RASPOLOŽIVA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SREDSTVA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IZ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PRETHODNIH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GODINA</t>
    </r>
  </si>
  <si>
    <r>
      <rPr>
        <b/>
        <sz val="8.5"/>
        <rFont val="Times New Roman"/>
        <family val="1"/>
      </rPr>
      <t>VLASTITI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IZVORI</t>
    </r>
  </si>
  <si>
    <r>
      <rPr>
        <b/>
        <sz val="8.5"/>
        <rFont val="Times New Roman"/>
        <family val="1"/>
      </rPr>
      <t>VIŠAK/MANJAK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+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NETO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FINANCIRANJE+RASPOLOŽIVA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SREDSTVA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IZ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PRETHODNIH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GODINA</t>
    </r>
  </si>
  <si>
    <r>
      <rPr>
        <b/>
        <sz val="13.5"/>
        <rFont val="Times New Roman"/>
        <family val="1"/>
      </rPr>
      <t>OPĆINA</t>
    </r>
    <r>
      <rPr>
        <sz val="13.5"/>
        <rFont val="Times New Roman"/>
        <family val="1"/>
      </rPr>
      <t xml:space="preserve"> </t>
    </r>
    <r>
      <rPr>
        <b/>
        <sz val="13.5"/>
        <rFont val="Times New Roman"/>
        <family val="1"/>
      </rPr>
      <t>DRAGALIĆ</t>
    </r>
  </si>
  <si>
    <r>
      <rPr>
        <b/>
        <sz val="12"/>
        <rFont val="Times New Roman"/>
        <family val="1"/>
      </rPr>
      <t>OPĆI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DIO</t>
    </r>
  </si>
  <si>
    <r>
      <rPr>
        <b/>
        <sz val="9"/>
        <rFont val="Times New Roman"/>
        <family val="1"/>
      </rPr>
      <t>A.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RAČUN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PRIHODA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I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RASHODA</t>
    </r>
  </si>
  <si>
    <r>
      <rPr>
        <b/>
        <sz val="9"/>
        <rFont val="Times New Roman"/>
        <family val="1"/>
      </rPr>
      <t>6.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PRIHODI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POSLOVANJA</t>
    </r>
  </si>
  <si>
    <r>
      <rPr>
        <b/>
        <sz val="5"/>
        <rFont val="Times New Roman"/>
        <family val="1"/>
      </rPr>
      <t>BROJ</t>
    </r>
    <r>
      <rPr>
        <sz val="5"/>
        <rFont val="Times New Roman"/>
        <family val="1"/>
      </rPr>
      <t xml:space="preserve"> </t>
    </r>
    <r>
      <rPr>
        <b/>
        <sz val="5"/>
        <rFont val="Times New Roman"/>
        <family val="1"/>
      </rPr>
      <t>KONTA</t>
    </r>
  </si>
  <si>
    <r>
      <rPr>
        <b/>
        <sz val="7.5"/>
        <rFont val="Times New Roman"/>
        <family val="1"/>
      </rPr>
      <t>VRSTA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PRIHODA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/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RASHODA</t>
    </r>
  </si>
  <si>
    <r>
      <rPr>
        <b/>
        <sz val="8.5"/>
        <rFont val="Times New Roman"/>
        <family val="1"/>
      </rPr>
      <t>PRIHODI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POSLOVANJA</t>
    </r>
  </si>
  <si>
    <r>
      <rPr>
        <b/>
        <sz val="8.5"/>
        <rFont val="Times New Roman"/>
        <family val="1"/>
      </rPr>
      <t>Prihodi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od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poreza</t>
    </r>
  </si>
  <si>
    <r>
      <rPr>
        <sz val="8.5"/>
        <rFont val="Times New Roman"/>
        <family val="1"/>
      </rPr>
      <t>Porez i prirez na dohodak</t>
    </r>
  </si>
  <si>
    <r>
      <rPr>
        <sz val="8.5"/>
        <rFont val="Times New Roman"/>
        <family val="1"/>
      </rPr>
      <t>Porezi na imovinu</t>
    </r>
  </si>
  <si>
    <r>
      <rPr>
        <sz val="8.5"/>
        <rFont val="Times New Roman"/>
        <family val="1"/>
      </rPr>
      <t>Porezi na robu i usluge</t>
    </r>
  </si>
  <si>
    <r>
      <rPr>
        <b/>
        <sz val="8.5"/>
        <rFont val="Times New Roman"/>
        <family val="1"/>
      </rPr>
      <t>Pomoći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iz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inozemstva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(darovnice)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od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subjekata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unutar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opće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države</t>
    </r>
  </si>
  <si>
    <r>
      <rPr>
        <sz val="8.5"/>
        <rFont val="Times New Roman"/>
        <family val="1"/>
      </rPr>
      <t>Pomoći iz proračuna</t>
    </r>
  </si>
  <si>
    <r>
      <rPr>
        <sz val="8.5"/>
        <rFont val="Times New Roman"/>
        <family val="1"/>
      </rPr>
      <t>Pomoći od ostalih subj. unutar opće države</t>
    </r>
  </si>
  <si>
    <r>
      <rPr>
        <b/>
        <sz val="8.5"/>
        <rFont val="Times New Roman"/>
        <family val="1"/>
      </rPr>
      <t>Prihodi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od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imovine</t>
    </r>
  </si>
  <si>
    <r>
      <rPr>
        <sz val="8.5"/>
        <rFont val="Times New Roman"/>
        <family val="1"/>
      </rPr>
      <t>Prihodi od financijske imovine</t>
    </r>
  </si>
  <si>
    <r>
      <rPr>
        <sz val="8.5"/>
        <rFont val="Times New Roman"/>
        <family val="1"/>
      </rPr>
      <t>Prihodi od nefinancijske imovine</t>
    </r>
  </si>
  <si>
    <r>
      <rPr>
        <b/>
        <sz val="8.5"/>
        <rFont val="Times New Roman"/>
        <family val="1"/>
      </rPr>
      <t>Prihodi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od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administrativnih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pristojbi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po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posebnim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propisim</t>
    </r>
  </si>
  <si>
    <r>
      <rPr>
        <sz val="8.5"/>
        <rFont val="Times New Roman"/>
        <family val="1"/>
      </rPr>
      <t>Prihodi po posebnim propisima</t>
    </r>
  </si>
  <si>
    <r>
      <rPr>
        <sz val="8.5"/>
        <rFont val="Times New Roman"/>
        <family val="1"/>
      </rPr>
      <t>Komunalni doprinosi i naknade</t>
    </r>
  </si>
  <si>
    <r>
      <rPr>
        <b/>
        <sz val="8.5"/>
        <rFont val="Times New Roman"/>
        <family val="1"/>
      </rPr>
      <t>7.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PRIHODI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OD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PRODAJE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NEFINANCIJSKE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IMOVINE</t>
    </r>
  </si>
  <si>
    <r>
      <rPr>
        <b/>
        <sz val="8.5"/>
        <rFont val="Times New Roman"/>
        <family val="1"/>
      </rPr>
      <t>PRIHODI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OD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PRODAJE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NEFINANCIJSKE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IMOVINE</t>
    </r>
  </si>
  <si>
    <r>
      <rPr>
        <b/>
        <sz val="8.5"/>
        <rFont val="Times New Roman"/>
        <family val="1"/>
      </rPr>
      <t>Prihodi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od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prodaje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neproizvedene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imovine</t>
    </r>
  </si>
  <si>
    <r>
      <rPr>
        <sz val="8.5"/>
        <rFont val="Times New Roman"/>
        <family val="1"/>
      </rPr>
      <t>Prihodi od prodaje materijalne imov. - prirodnih bogatstava</t>
    </r>
  </si>
  <si>
    <r>
      <rPr>
        <b/>
        <sz val="8.5"/>
        <rFont val="Times New Roman"/>
        <family val="1"/>
      </rPr>
      <t>RASHODI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POSLOVANJA</t>
    </r>
  </si>
  <si>
    <r>
      <rPr>
        <b/>
        <sz val="8.5"/>
        <rFont val="Times New Roman"/>
        <family val="1"/>
      </rPr>
      <t>Rashodi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za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zaposlene</t>
    </r>
  </si>
  <si>
    <r>
      <rPr>
        <sz val="7.5"/>
        <rFont val="Times New Roman"/>
        <family val="1"/>
      </rPr>
      <t>Plaće (Bruto)</t>
    </r>
  </si>
  <si>
    <r>
      <rPr>
        <sz val="8.5"/>
        <rFont val="Times New Roman"/>
        <family val="1"/>
      </rPr>
      <t>Ostali rashodi za zaposlene</t>
    </r>
  </si>
  <si>
    <r>
      <rPr>
        <b/>
        <sz val="8.5"/>
        <rFont val="Times New Roman"/>
        <family val="1"/>
      </rPr>
      <t>Materijalni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rashodi</t>
    </r>
  </si>
  <si>
    <r>
      <rPr>
        <sz val="8.5"/>
        <rFont val="Times New Roman"/>
        <family val="1"/>
      </rPr>
      <t>Naknade troškova zaposlenima</t>
    </r>
  </si>
  <si>
    <r>
      <rPr>
        <sz val="8.5"/>
        <rFont val="Times New Roman"/>
        <family val="1"/>
      </rPr>
      <t>Rashodi za materijal i energiju</t>
    </r>
  </si>
  <si>
    <r>
      <rPr>
        <sz val="8.5"/>
        <rFont val="Times New Roman"/>
        <family val="1"/>
      </rPr>
      <t>Rashodi za usluge</t>
    </r>
  </si>
  <si>
    <r>
      <rPr>
        <sz val="7.5"/>
        <rFont val="Times New Roman"/>
        <family val="1"/>
      </rPr>
      <t>Naknade troškova osobama izvan radnog odnosa</t>
    </r>
  </si>
  <si>
    <r>
      <rPr>
        <sz val="8.5"/>
        <rFont val="Times New Roman"/>
        <family val="1"/>
      </rPr>
      <t>Ostali nespomenuti rashodi poslovanja</t>
    </r>
  </si>
  <si>
    <r>
      <rPr>
        <b/>
        <sz val="8.5"/>
        <rFont val="Times New Roman"/>
        <family val="1"/>
      </rPr>
      <t>Financijski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rashodi</t>
    </r>
  </si>
  <si>
    <r>
      <rPr>
        <sz val="8.5"/>
        <rFont val="Times New Roman"/>
        <family val="1"/>
      </rPr>
      <t>Ostali financijski rashodi</t>
    </r>
  </si>
  <si>
    <r>
      <rPr>
        <b/>
        <sz val="8.5"/>
        <rFont val="Times New Roman"/>
        <family val="1"/>
      </rPr>
      <t>Subvencije</t>
    </r>
  </si>
  <si>
    <r>
      <rPr>
        <sz val="8.5"/>
        <rFont val="Times New Roman"/>
        <family val="1"/>
      </rPr>
      <t>Subvencije trg. društv., poljopr. i obrtnicima izvan javnog sektora</t>
    </r>
  </si>
  <si>
    <r>
      <rPr>
        <b/>
        <sz val="7.5"/>
        <rFont val="Times New Roman"/>
        <family val="1"/>
      </rPr>
      <t>Pomoći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dane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u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inoz.i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unutar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općeg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proračuna</t>
    </r>
  </si>
  <si>
    <r>
      <rPr>
        <sz val="7.5"/>
        <rFont val="Times New Roman"/>
        <family val="1"/>
      </rPr>
      <t>Pomoći unutar općeg proračuna</t>
    </r>
  </si>
  <si>
    <r>
      <rPr>
        <b/>
        <sz val="8.5"/>
        <rFont val="Times New Roman"/>
        <family val="1"/>
      </rPr>
      <t>Naknade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građanima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kućanstvima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temelju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osiguranja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druge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naknade</t>
    </r>
  </si>
  <si>
    <r>
      <rPr>
        <sz val="8.5"/>
        <rFont val="Times New Roman"/>
        <family val="1"/>
      </rPr>
      <t>Ostale naknade građanima i kućanstvima iz proračuna</t>
    </r>
  </si>
  <si>
    <r>
      <rPr>
        <b/>
        <sz val="8.5"/>
        <rFont val="Times New Roman"/>
        <family val="1"/>
      </rPr>
      <t>Ostali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rashodi</t>
    </r>
  </si>
  <si>
    <r>
      <rPr>
        <sz val="8.5"/>
        <rFont val="Times New Roman"/>
        <family val="1"/>
      </rPr>
      <t>Tekuće donacije</t>
    </r>
  </si>
  <si>
    <r>
      <rPr>
        <sz val="8.5"/>
        <rFont val="Times New Roman"/>
        <family val="1"/>
      </rPr>
      <t>Kapitalne donacije</t>
    </r>
  </si>
  <si>
    <r>
      <rPr>
        <sz val="7.5"/>
        <rFont val="Times New Roman"/>
        <family val="1"/>
      </rPr>
      <t>Kazne, penali i naknade štete</t>
    </r>
  </si>
  <si>
    <r>
      <rPr>
        <sz val="8.5"/>
        <rFont val="Times New Roman"/>
        <family val="1"/>
      </rPr>
      <t>Izvanredni rashodi</t>
    </r>
  </si>
  <si>
    <r>
      <rPr>
        <b/>
        <sz val="8.5"/>
        <rFont val="Times New Roman"/>
        <family val="1"/>
      </rPr>
      <t>RASHODI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ZA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NABAVU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NEFINANCIJSKE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IMOVINE</t>
    </r>
  </si>
  <si>
    <r>
      <rPr>
        <b/>
        <sz val="8.5"/>
        <rFont val="Times New Roman"/>
        <family val="1"/>
      </rPr>
      <t>Rashodi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za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nabavu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proizvedene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dugotrajne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imovine</t>
    </r>
  </si>
  <si>
    <r>
      <rPr>
        <sz val="8.5"/>
        <rFont val="Times New Roman"/>
        <family val="1"/>
      </rPr>
      <t>Građevinski objekti</t>
    </r>
  </si>
  <si>
    <r>
      <rPr>
        <sz val="8.5"/>
        <rFont val="Times New Roman"/>
        <family val="1"/>
      </rPr>
      <t>Postrojenja i oprema</t>
    </r>
  </si>
  <si>
    <r>
      <rPr>
        <sz val="8.5"/>
        <rFont val="Times New Roman"/>
        <family val="1"/>
      </rPr>
      <t>Nematerijalna proizvedena imovina</t>
    </r>
  </si>
  <si>
    <r>
      <rPr>
        <b/>
        <sz val="8.5"/>
        <rFont val="Times New Roman"/>
        <family val="1"/>
      </rPr>
      <t>Rashodi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za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dodatna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ulaganja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nefinancijskoj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imovini</t>
    </r>
  </si>
  <si>
    <r>
      <rPr>
        <sz val="8.5"/>
        <rFont val="Times New Roman"/>
        <family val="1"/>
      </rPr>
      <t>Dodatna ulaganja na građevinskim objektima</t>
    </r>
  </si>
  <si>
    <r>
      <rPr>
        <b/>
        <sz val="11"/>
        <rFont val="Times New Roman"/>
        <family val="1"/>
      </rPr>
      <t>II</t>
    </r>
    <r>
      <rPr>
        <sz val="11"/>
        <rFont val="Times New Roman"/>
        <family val="1"/>
      </rPr>
      <t xml:space="preserve">  </t>
    </r>
    <r>
      <rPr>
        <b/>
        <sz val="11"/>
        <rFont val="Times New Roman"/>
        <family val="1"/>
      </rPr>
      <t>POSEBNI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DIO</t>
    </r>
  </si>
  <si>
    <r>
      <rPr>
        <b/>
        <sz val="11"/>
        <rFont val="Times New Roman"/>
        <family val="1"/>
      </rPr>
      <t>VRSTA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RASHODA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I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IZDATKA</t>
    </r>
  </si>
  <si>
    <r>
      <rPr>
        <b/>
        <sz val="4.5"/>
        <rFont val="Times New Roman"/>
        <family val="1"/>
      </rPr>
      <t>Indeks</t>
    </r>
    <r>
      <rPr>
        <sz val="4.5"/>
        <rFont val="Times New Roman"/>
        <family val="1"/>
      </rPr>
      <t xml:space="preserve"> </t>
    </r>
    <r>
      <rPr>
        <b/>
        <sz val="4.5"/>
        <rFont val="Times New Roman"/>
        <family val="1"/>
      </rPr>
      <t>4/3</t>
    </r>
  </si>
  <si>
    <r>
      <rPr>
        <b/>
        <sz val="4.5"/>
        <rFont val="Times New Roman"/>
        <family val="1"/>
      </rPr>
      <t>Indeks</t>
    </r>
    <r>
      <rPr>
        <sz val="4.5"/>
        <rFont val="Times New Roman"/>
        <family val="1"/>
      </rPr>
      <t xml:space="preserve"> </t>
    </r>
    <r>
      <rPr>
        <b/>
        <sz val="4.5"/>
        <rFont val="Times New Roman"/>
        <family val="1"/>
      </rPr>
      <t>5/4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</si>
  <si>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A100101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Predstavničko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tijelo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</si>
  <si>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01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Opće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javne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usluge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</si>
  <si>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poslovanja</t>
    </r>
  </si>
  <si>
    <r>
      <rPr>
        <b/>
        <sz val="9.5"/>
        <rFont val="Times New Roman"/>
        <family val="1"/>
      </rPr>
      <t>Materijalni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rashodi</t>
    </r>
  </si>
  <si>
    <r>
      <rPr>
        <sz val="9.5"/>
        <rFont val="Times New Roman"/>
        <family val="1"/>
      </rPr>
      <t>Ostali nespomenuti rashodi poslovanja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</si>
  <si>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A100102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Vijeće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nacionalnih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manjina</t>
    </r>
  </si>
  <si>
    <r>
      <rPr>
        <b/>
        <sz val="9.5"/>
        <rFont val="Times New Roman"/>
        <family val="1"/>
      </rPr>
      <t>Ostali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rashodi</t>
    </r>
  </si>
  <si>
    <r>
      <rPr>
        <sz val="9.5"/>
        <rFont val="Times New Roman"/>
        <family val="1"/>
      </rPr>
      <t>Tekuće donacije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</si>
  <si>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A100201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Osnovne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funkcije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stranaka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</si>
  <si>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01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Opće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javne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uslug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</si>
  <si>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zaposlene</t>
    </r>
  </si>
  <si>
    <r>
      <rPr>
        <sz val="9.5"/>
        <rFont val="Times New Roman"/>
        <family val="1"/>
      </rPr>
      <t>Plaće (Bruto)</t>
    </r>
  </si>
  <si>
    <r>
      <rPr>
        <sz val="9.5"/>
        <rFont val="Times New Roman"/>
        <family val="1"/>
      </rPr>
      <t>Ostali rashodi za zaposlene</t>
    </r>
  </si>
  <si>
    <r>
      <rPr>
        <sz val="9.5"/>
        <rFont val="Times New Roman"/>
        <family val="1"/>
      </rPr>
      <t>Doprinosi na plaće</t>
    </r>
  </si>
  <si>
    <r>
      <rPr>
        <sz val="9.5"/>
        <rFont val="Times New Roman"/>
        <family val="1"/>
      </rPr>
      <t>Naknade troškova zaposlenima</t>
    </r>
  </si>
  <si>
    <r>
      <rPr>
        <sz val="9.5"/>
        <rFont val="Times New Roman"/>
        <family val="1"/>
      </rPr>
      <t>Rashodi za materijal i energiju</t>
    </r>
  </si>
  <si>
    <r>
      <rPr>
        <sz val="9.5"/>
        <rFont val="Times New Roman"/>
        <family val="1"/>
      </rPr>
      <t>Rashodi za usluge</t>
    </r>
  </si>
  <si>
    <r>
      <rPr>
        <sz val="9.5"/>
        <rFont val="Times New Roman"/>
        <family val="1"/>
      </rPr>
      <t>Naknade troš.osobama izvan radnog odnosa</t>
    </r>
  </si>
  <si>
    <r>
      <rPr>
        <b/>
        <sz val="9.5"/>
        <rFont val="Times New Roman"/>
        <family val="1"/>
      </rPr>
      <t>Financijski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rashodi</t>
    </r>
  </si>
  <si>
    <r>
      <rPr>
        <sz val="9.5"/>
        <rFont val="Times New Roman"/>
        <family val="1"/>
      </rPr>
      <t>Ostali financ.rashodi - bank.usl.i platni promet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</si>
  <si>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A100302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TEKUĆA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PRIČUVA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PRORAČUNA</t>
    </r>
  </si>
  <si>
    <r>
      <rPr>
        <sz val="9.5"/>
        <rFont val="Times New Roman"/>
        <family val="1"/>
      </rPr>
      <t>Izvanredni rashodi - proračunska pričuva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</si>
  <si>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04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Ekonomski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poslov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</si>
  <si>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A100305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LOKALNA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AKCIJSKA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GRUPA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(LAG)</t>
    </r>
  </si>
  <si>
    <r>
      <rPr>
        <b/>
        <sz val="9.5"/>
        <rFont val="Times New Roman"/>
        <family val="1"/>
      </rPr>
      <t>TEKUĆI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T100301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JAVNI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RADOVI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</si>
  <si>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K100301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UREDSKI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NAMJEŠTAJ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 xml:space="preserve">I
</t>
    </r>
    <r>
      <rPr>
        <b/>
        <sz val="9.5"/>
        <rFont val="Times New Roman"/>
        <family val="1"/>
      </rPr>
      <t>INFORMATIZACIJA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UPRAVE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</si>
  <si>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nefinanc.imovin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</si>
  <si>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proizved.dug.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imov</t>
    </r>
  </si>
  <si>
    <r>
      <rPr>
        <sz val="9.5"/>
        <rFont val="Times New Roman"/>
        <family val="1"/>
      </rPr>
      <t>Postrojenja i oprema</t>
    </r>
  </si>
  <si>
    <r>
      <rPr>
        <sz val="9.5"/>
        <rFont val="Times New Roman"/>
        <family val="1"/>
      </rPr>
      <t>Nematerijalna proizvedena imovina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</si>
  <si>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K100302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SANACIJA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RATOM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 xml:space="preserve">RAZRUŠENIH
</t>
    </r>
    <r>
      <rPr>
        <b/>
        <sz val="9.5"/>
        <rFont val="Times New Roman"/>
        <family val="1"/>
      </rPr>
      <t>DOMOVA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</si>
  <si>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dodat.na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ulag.na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nefin.imov</t>
    </r>
  </si>
  <si>
    <r>
      <rPr>
        <sz val="9.5"/>
        <rFont val="Times New Roman"/>
        <family val="1"/>
      </rPr>
      <t>Dodatna ulaganja na građevinskim objektima</t>
    </r>
  </si>
  <si>
    <r>
      <rPr>
        <sz val="9.5"/>
        <rFont val="Times New Roman"/>
        <family val="1"/>
      </rPr>
      <t>Građevinski objekti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</si>
  <si>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04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Ekonomski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poslovi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</si>
  <si>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A100401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ODRŽAVANJE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JAVNIH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POVRŠINA</t>
    </r>
  </si>
  <si>
    <r>
      <rPr>
        <sz val="9.5"/>
        <rFont val="Times New Roman"/>
        <family val="1"/>
      </rPr>
      <t>Nematerijalna proizvedena imovina-projekt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</si>
  <si>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K100601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IZGRADNJA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KANALIZACIJE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</si>
  <si>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K100602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IZGRADNJA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VODOVODA</t>
    </r>
  </si>
  <si>
    <r>
      <rPr>
        <b/>
        <sz val="9.5"/>
        <rFont val="Times New Roman"/>
        <family val="1"/>
      </rPr>
      <t>Pomoći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dane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inoz.i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unutar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općeg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proračuna</t>
    </r>
  </si>
  <si>
    <r>
      <rPr>
        <sz val="9.5"/>
        <rFont val="Times New Roman"/>
        <family val="1"/>
      </rPr>
      <t>Pomoći unutar općeg proračuna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</si>
  <si>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proizved.dug.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Imov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</si>
  <si>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A100901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ODRŽAVANJE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POLJSKIH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PUTEVA</t>
    </r>
  </si>
  <si>
    <r>
      <rPr>
        <sz val="9.5"/>
        <rFont val="Times New Roman"/>
        <family val="1"/>
      </rPr>
      <t>Rashodi za usluge - usluge tekućeg i inv.održ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</si>
  <si>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A100902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POTICAJNE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MJERE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UNAPREĐENJE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POLJOPR</t>
    </r>
  </si>
  <si>
    <r>
      <rPr>
        <sz val="9.5"/>
        <rFont val="Times New Roman"/>
        <family val="1"/>
      </rPr>
      <t>Subvencije poljoprivrednicim</t>
    </r>
  </si>
  <si>
    <r>
      <rPr>
        <sz val="9.5"/>
        <rFont val="Times New Roman"/>
        <family val="1"/>
      </rPr>
      <t>Kazne, penali i naknade štete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</si>
  <si>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A100903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ČIŠĆENJE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OSNOVNE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KANALSKE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MREŽE</t>
    </r>
  </si>
  <si>
    <r>
      <rPr>
        <sz val="9.5"/>
        <rFont val="Times New Roman"/>
        <family val="1"/>
      </rPr>
      <t>Rashodi za usluge – usluge tekućeg i inv. održavanja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</si>
  <si>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09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Obrazovanje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</si>
  <si>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K101001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IZGRADNJA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DJEČJEG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VRTIĆA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</si>
  <si>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09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Obrazovanj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</si>
  <si>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nefinanc.imovine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</si>
  <si>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proizved.dug.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Imov.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</si>
  <si>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A101101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OBRAZOVNI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PROGRAMI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OSNOVNIH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ŠKOLA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</si>
  <si>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A101102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SUFINANCIRANJE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PRIJEVOZA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 xml:space="preserve">UČENIKA
</t>
    </r>
    <r>
      <rPr>
        <b/>
        <sz val="9.5"/>
        <rFont val="Times New Roman"/>
        <family val="1"/>
      </rPr>
      <t>SREDNJIH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ŠKOLA</t>
    </r>
  </si>
  <si>
    <r>
      <rPr>
        <b/>
        <sz val="9.5"/>
        <rFont val="Times New Roman"/>
        <family val="1"/>
      </rPr>
      <t>Nak.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građ.i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kuć.na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temelju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osig.i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dr.nak.</t>
    </r>
  </si>
  <si>
    <r>
      <rPr>
        <sz val="9.5"/>
        <rFont val="Times New Roman"/>
        <family val="1"/>
      </rPr>
      <t>Ostale naknade građanima i kućanstvima iz proračuna</t>
    </r>
  </si>
  <si>
    <r>
      <rPr>
        <sz val="9.5"/>
        <rFont val="Times New Roman"/>
        <family val="1"/>
      </rPr>
      <t>Ostale naknade građanima i kućan. iz proračuna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</si>
  <si>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A101201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STIPENDIRANJE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STUDENATA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</si>
  <si>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A101301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:DJELATNOST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UDRUGA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KULTURI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</si>
  <si>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08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-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Rekreacija,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kultura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religija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</si>
  <si>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A101302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GRAĐANSKE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UDRUGE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UDRUGE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 xml:space="preserve">PROIZAŠLE
</t>
    </r>
    <r>
      <rPr>
        <b/>
        <sz val="9.5"/>
        <rFont val="Times New Roman"/>
        <family val="1"/>
      </rPr>
      <t>IZ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DOMOVINSKOG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RATA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</si>
  <si>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K101302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ADAPTACIJA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CRKVE</t>
    </r>
  </si>
  <si>
    <r>
      <rPr>
        <sz val="9.5"/>
        <rFont val="Times New Roman"/>
        <family val="1"/>
      </rPr>
      <t>Kapitalne donacije</t>
    </r>
  </si>
  <si>
    <r>
      <rPr>
        <b/>
        <sz val="9.5"/>
        <rFont val="Times New Roman"/>
        <family val="1"/>
      </rPr>
      <t>Subvencije</t>
    </r>
  </si>
  <si>
    <r>
      <rPr>
        <sz val="9.5"/>
        <rFont val="Times New Roman"/>
        <family val="1"/>
      </rPr>
      <t>Subvencije trg.druš.polj.i obrtnicima izvan javnog sektora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</si>
  <si>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A101401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JAVNE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POTREBE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SPORTU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</si>
  <si>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K101401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ULAGANJA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SPORTSKE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OBJEKTE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</si>
  <si>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A101501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DVD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</si>
  <si>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03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-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Javni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red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sigurnost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</si>
  <si>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K101501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OPREMA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DVD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</si>
  <si>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03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-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Javni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red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sigurnos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</si>
  <si>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K101502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IZGRADNJA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VATROGASNOG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DOMA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</si>
  <si>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proizved.dug.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imov.</t>
    </r>
  </si>
  <si>
    <r>
      <rPr>
        <sz val="9.5"/>
        <rFont val="Times New Roman"/>
        <family val="1"/>
      </rPr>
      <t>Građevinski objekt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</si>
  <si>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nefinancijske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imovine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</si>
  <si>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proizvedene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dugotrajne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imovine</t>
    </r>
  </si>
  <si>
    <r>
      <rPr>
        <sz val="9.5"/>
        <rFont val="Times New Roman"/>
        <family val="1"/>
      </rPr>
      <t>Rashodi za mat. i energ.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</si>
  <si>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A101601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POMOĆ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OBITELJIMA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KUĆANSTVIMA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 xml:space="preserve">I
</t>
    </r>
    <r>
      <rPr>
        <b/>
        <sz val="9.5"/>
        <rFont val="Times New Roman"/>
        <family val="1"/>
      </rPr>
      <t>SOCIJALNO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UGROŽENIM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GRAĐANIMA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</si>
  <si>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10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-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Socijalna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zaštita</t>
    </r>
  </si>
  <si>
    <r>
      <rPr>
        <sz val="9.5"/>
        <rFont val="Times New Roman"/>
        <family val="1"/>
      </rPr>
      <t>Ostale naknade građanima i kućan.iz proračuna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</si>
  <si>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A101602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POTPORE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NOVOROĐENO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DIJETE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</si>
  <si>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10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-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Socijalna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zaštit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</si>
  <si>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A101603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CRVENI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KRIŽ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</si>
  <si>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07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Zdravstv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</si>
  <si>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K101701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IZGRADNJA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AMBULANTE</t>
    </r>
  </si>
  <si>
    <t>Pomoći proračunskim korisnicima drugih proračuna</t>
  </si>
  <si>
    <t>Doprinosi na plaće</t>
  </si>
  <si>
    <t>Administrativne (upravne) pristojbe</t>
  </si>
  <si>
    <t>Tekuće donacije</t>
  </si>
  <si>
    <t>Ostali rashodi</t>
  </si>
  <si>
    <t>Rashodi poslovanja</t>
  </si>
  <si>
    <r>
      <rPr>
        <b/>
        <sz val="10"/>
        <rFont val="Arial"/>
        <family val="2"/>
      </rPr>
      <t>FUNKCIJSKA</t>
    </r>
    <r>
      <rPr>
        <b/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KLASIFIKACIJA</t>
    </r>
    <r>
      <rPr>
        <b/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05</t>
    </r>
    <r>
      <rPr>
        <b/>
        <sz val="10"/>
        <rFont val="Times New Roman"/>
        <family val="1"/>
      </rPr>
      <t xml:space="preserve"> </t>
    </r>
    <r>
      <rPr>
        <b/>
        <sz val="10"/>
        <rFont val="Arial"/>
        <family val="2"/>
        <charset val="238"/>
      </rPr>
      <t>Zaštita okoliša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</si>
  <si>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K100502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IZGRADNJA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  <charset val="238"/>
      </rPr>
      <t xml:space="preserve">I ADAPTACIJA </t>
    </r>
    <r>
      <rPr>
        <b/>
        <sz val="9.5"/>
        <rFont val="Times New Roman"/>
        <family val="1"/>
      </rPr>
      <t>MRTVAČNICA</t>
    </r>
  </si>
  <si>
    <t>Materijalna imovina-prirodna bogatstva</t>
  </si>
  <si>
    <t>Rashodi za nabavu neproizvedene dugotrajne imovine</t>
  </si>
  <si>
    <t>Kapitalne pomoći</t>
  </si>
  <si>
    <t>Nematerijalna proizvedena imovina</t>
  </si>
  <si>
    <r>
      <t xml:space="preserve">                                                                                                                 </t>
    </r>
    <r>
      <rPr>
        <b/>
        <sz val="9"/>
        <rFont val="Times New Roman"/>
        <family val="1"/>
      </rPr>
      <t>Članak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2.</t>
    </r>
  </si>
  <si>
    <t>Pomoći unutar općeg proračuna</t>
  </si>
  <si>
    <t>Rashodi za nabavu nefinanc.imovine</t>
  </si>
  <si>
    <t>Postrojenje i oprema</t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</si>
  <si>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A</t>
    </r>
    <r>
      <rPr>
        <b/>
        <sz val="9.5"/>
        <rFont val="Times New Roman"/>
        <family val="1"/>
      </rPr>
      <t>101305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JAVNO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INFORMIRANJE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GRAĐANA</t>
    </r>
  </si>
  <si>
    <t>3.</t>
  </si>
  <si>
    <t>4.</t>
  </si>
  <si>
    <t>5.</t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</si>
  <si>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A101604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POKLON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PAKETIĆI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DIJECU</t>
    </r>
  </si>
  <si>
    <t>AKTIVNOST – A101002 : BORAVAK DJECE U VRTIĆU</t>
  </si>
  <si>
    <t>OPĆINA DRAGALIĆ</t>
  </si>
  <si>
    <t>UKUPNI RASHODI</t>
  </si>
  <si>
    <t xml:space="preserve">Račun </t>
  </si>
  <si>
    <t>Opće javne usluge                      01</t>
  </si>
  <si>
    <t>Obrana                        02</t>
  </si>
  <si>
    <t>Javni red i sigurnost                   03</t>
  </si>
  <si>
    <t>Ekonomski poslovi                             04</t>
  </si>
  <si>
    <t>Zaštita okoliša                            05</t>
  </si>
  <si>
    <t>Usluge unapređenja stanovanja i zajednice                      06</t>
  </si>
  <si>
    <t>Zdravstvo                      07</t>
  </si>
  <si>
    <t>Rekreacija, kultura i religija                      08</t>
  </si>
  <si>
    <t>Obrazovanje                  09</t>
  </si>
  <si>
    <t>Socijalna zaštita                 10</t>
  </si>
  <si>
    <t>UKUPNO</t>
  </si>
  <si>
    <t>Rashodi za zaposlene</t>
  </si>
  <si>
    <t>Plaće</t>
  </si>
  <si>
    <t>Ostali rashodi za zaposlene</t>
  </si>
  <si>
    <t>Materijalni rashodi</t>
  </si>
  <si>
    <t>Naknade troš.zaposlenima</t>
  </si>
  <si>
    <t>Rashodi za materijal i energiju</t>
  </si>
  <si>
    <t xml:space="preserve">Rashodi za usluge </t>
  </si>
  <si>
    <t>Naknade troš.osob.izvan rad.odn.</t>
  </si>
  <si>
    <t>Ostali nespomenuti rashodi rashodi poslovanja</t>
  </si>
  <si>
    <t>Financijski rashodi</t>
  </si>
  <si>
    <t>Ostali financijski rashodi</t>
  </si>
  <si>
    <t>Subvencije</t>
  </si>
  <si>
    <t>Subvencije trg.društ., obrt., mal. I sred.pod.izvan jav.sekt.</t>
  </si>
  <si>
    <t>Pomoći dane u inoz. I unutar općeg proračuna</t>
  </si>
  <si>
    <t>Naknade građanima i kućanstvima na temelju osiguranja i druge nak.</t>
  </si>
  <si>
    <t>Ostale naknade građanima i kućanstvima iz proračuna</t>
  </si>
  <si>
    <t xml:space="preserve">Ostali rashodi </t>
  </si>
  <si>
    <t xml:space="preserve">Tekuće donacije </t>
  </si>
  <si>
    <t xml:space="preserve">Kapitalne donacije </t>
  </si>
  <si>
    <t>Izvanredni rashodi</t>
  </si>
  <si>
    <t>Rashodi za nabavu nefinancijske imovine</t>
  </si>
  <si>
    <t>Rashodi za nabavu neproizvedene imovine</t>
  </si>
  <si>
    <t>Nematerijalna imovina</t>
  </si>
  <si>
    <t>Građevinski objekti</t>
  </si>
  <si>
    <t>Postrojenja i oprema</t>
  </si>
  <si>
    <t xml:space="preserve">Prijevozna sredstva </t>
  </si>
  <si>
    <t>Rashodi za dodatna ulaganja na nefinancijskoj imovini</t>
  </si>
  <si>
    <t>Dodatna ulaganja na građevinskim objektima</t>
  </si>
  <si>
    <t xml:space="preserve">              FUNKCIJASKA  KLASIFIKACIJA                                                                                                                                              EKONOMSKA KLAFIFIKACIJA</t>
  </si>
  <si>
    <t>6. PRIHODI POSLOVANJA</t>
  </si>
  <si>
    <t>Izvor 1.     OPĆI PRIHODI I PRIMICI</t>
  </si>
  <si>
    <t>Izvor 3.     VLASTITI PRIHODI</t>
  </si>
  <si>
    <t>Izvor 4.     PRIHODI ZA POSEBNE NAMJENE</t>
  </si>
  <si>
    <t>Izvor 5.     TEKUĆE POMOĆI</t>
  </si>
  <si>
    <t>Izvor 6.     DONACIJE</t>
  </si>
  <si>
    <t>Izvor 7.     PRIHODI OD PRODAJE ILI ZAMJENE FINANCIJSKE IMOVINE</t>
  </si>
  <si>
    <t xml:space="preserve">Izvor 8.     NAMJENSKI PRIMICI (Povrat depozita, zaduživanje..) </t>
  </si>
  <si>
    <r>
      <rPr>
        <b/>
        <sz val="9.5"/>
        <rFont val="Arial"/>
        <family val="2"/>
      </rPr>
      <t>Izvor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1.1.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OPĆI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PRIHODI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PRIMICI</t>
    </r>
  </si>
  <si>
    <r>
      <rPr>
        <b/>
        <sz val="9.5"/>
        <rFont val="Arial"/>
        <family val="2"/>
      </rPr>
      <t>Izvor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1.1.OPĆI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PRIHODI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I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PRIMICI</t>
    </r>
  </si>
  <si>
    <r>
      <rPr>
        <b/>
        <sz val="9.5"/>
        <rFont val="Arial"/>
        <family val="2"/>
      </rPr>
      <t>Izvor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1.1.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OPĆI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PRIHODI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PRIMICI</t>
    </r>
  </si>
  <si>
    <r>
      <rPr>
        <b/>
        <sz val="9.5"/>
        <rFont val="Arial"/>
        <family val="2"/>
      </rPr>
      <t>Izvor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4.5.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PRIHOD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POSEBNE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NAMJENE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Zakup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poljop.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zemljišta</t>
    </r>
  </si>
  <si>
    <r>
      <rPr>
        <b/>
        <sz val="9.5"/>
        <rFont val="Arial"/>
        <family val="2"/>
      </rPr>
      <t>Izvor</t>
    </r>
    <r>
      <rPr>
        <b/>
        <sz val="9.5"/>
        <rFont val="Times New Roman"/>
        <family val="1"/>
      </rPr>
      <t xml:space="preserve"> 3</t>
    </r>
    <r>
      <rPr>
        <b/>
        <sz val="9.5"/>
        <rFont val="Arial"/>
        <family val="2"/>
      </rPr>
      <t>.1.</t>
    </r>
    <r>
      <rPr>
        <b/>
        <sz val="9.5"/>
        <rFont val="Times New Roman"/>
        <family val="1"/>
      </rPr>
      <t xml:space="preserve"> VLASTITI PRIHODI -iznajmljivanje opreme služnost..</t>
    </r>
  </si>
  <si>
    <t>Prihodi od prodaje materijalne imov. - kuće i stanovi</t>
  </si>
  <si>
    <t>Materijalna imovina - prirodnqa bogatstva</t>
  </si>
  <si>
    <r>
      <rPr>
        <b/>
        <sz val="9.5"/>
        <rFont val="Arial"/>
        <family val="2"/>
      </rPr>
      <t>Izvor</t>
    </r>
    <r>
      <rPr>
        <b/>
        <sz val="9.5"/>
        <rFont val="Times New Roman"/>
        <family val="1"/>
      </rPr>
      <t xml:space="preserve"> 4</t>
    </r>
    <r>
      <rPr>
        <b/>
        <sz val="9.5"/>
        <rFont val="Arial"/>
        <family val="2"/>
      </rPr>
      <t>.4.</t>
    </r>
    <r>
      <rPr>
        <b/>
        <sz val="9.5"/>
        <rFont val="Times New Roman"/>
        <family val="1"/>
      </rPr>
      <t xml:space="preserve"> PRIHODI ZA POSEBNE NAMJENE - Komunalna naknada</t>
    </r>
  </si>
  <si>
    <t>Izvor 4.2. PRIHODI ZA POSEBNE NAMJENE - Komunalni doprinos</t>
  </si>
  <si>
    <t>Izvor 4.1. PRIHODI ZA POSEBNE NAMJENE - Šumski doprinos</t>
  </si>
  <si>
    <t>Glava 04 GOSPODARSTVO</t>
  </si>
  <si>
    <t>KAPITALNI PROJEKT – K101503 : DOKUMENTI SUSTAVA CIVILNE ZAŠTITE</t>
  </si>
  <si>
    <t>Izvor 5.3. TEKUĆE POMOĆI - županijski proračun</t>
  </si>
  <si>
    <t>Izvor 4.3. PRIHODI ZA POSEBNE NAMJENE - Prihodi od legalizacije</t>
  </si>
  <si>
    <r>
      <rPr>
        <b/>
        <sz val="9.5"/>
        <rFont val="Arial"/>
        <family val="2"/>
      </rPr>
      <t>Izvor</t>
    </r>
    <r>
      <rPr>
        <b/>
        <sz val="9.5"/>
        <rFont val="Times New Roman"/>
        <family val="1"/>
      </rPr>
      <t xml:space="preserve"> 4</t>
    </r>
    <r>
      <rPr>
        <b/>
        <sz val="9.5"/>
        <rFont val="Arial"/>
        <family val="2"/>
      </rPr>
      <t>.1.</t>
    </r>
    <r>
      <rPr>
        <b/>
        <sz val="9.5"/>
        <rFont val="Times New Roman"/>
        <family val="1"/>
      </rPr>
      <t xml:space="preserve"> PRIHODI ZA OPĆE NAMJENE - Šumski doprinos</t>
    </r>
  </si>
  <si>
    <t>Nematerijalna proizvedena imovina - projekti</t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</si>
  <si>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K100504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 IZGRADNJA JAVNE POVRŠINE (TRG)</t>
    </r>
  </si>
  <si>
    <t>Izvor 5.3. Županijski proračun</t>
  </si>
  <si>
    <t>Izvor 5.1. HZZ</t>
  </si>
  <si>
    <t>Izvor 4.1. Šumski doprinos</t>
  </si>
  <si>
    <t>Izvor 4.2. Komunalni doprinos</t>
  </si>
  <si>
    <t>Izvor 4.3. Prihod od legalizacije</t>
  </si>
  <si>
    <t>Izvor 4.4. Komunalna naknada</t>
  </si>
  <si>
    <t>Izvor 4.6. Prihod od prodaje kuća i stanova na PPDS</t>
  </si>
  <si>
    <t>Izvor 3.2. Zakup polj.zemlj. Prijenos iz prethodnih godina</t>
  </si>
  <si>
    <t>Izvor 4.5. Zakup poljoprivrednog zemljišta</t>
  </si>
  <si>
    <t>UKUPNO:</t>
  </si>
  <si>
    <t>Postorjenje i oprema</t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</si>
  <si>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A100304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  <charset val="238"/>
      </rPr>
      <t>SUFINANCIRANJE KOMUNALNOG REDARA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</si>
  <si>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A100301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ADMINISTR.,TEHNIČKO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STRUČNO OSOBLJE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</si>
  <si>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A100303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ODRŽAVANJE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ZGRADA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RED.KORIŠTENJE</t>
    </r>
  </si>
  <si>
    <r>
      <rPr>
        <b/>
        <u/>
        <sz val="8"/>
        <rFont val="Times New Roman"/>
        <family val="1"/>
        <charset val="238"/>
      </rPr>
      <t>VRSTE IZVORA FINANCIRANJA</t>
    </r>
  </si>
  <si>
    <t xml:space="preserve">Izvor 3.3. Prihodi od prodaje nefinacnijske imovine </t>
  </si>
  <si>
    <r>
      <rPr>
        <b/>
        <sz val="9.5"/>
        <rFont val="Arial"/>
        <family val="2"/>
      </rPr>
      <t>Izvor</t>
    </r>
    <r>
      <rPr>
        <b/>
        <sz val="9.5"/>
        <rFont val="Times New Roman"/>
        <family val="1"/>
      </rPr>
      <t xml:space="preserve"> 5</t>
    </r>
    <r>
      <rPr>
        <b/>
        <sz val="9.5"/>
        <rFont val="Arial"/>
        <family val="2"/>
      </rPr>
      <t>.1.</t>
    </r>
    <r>
      <rPr>
        <b/>
        <sz val="9.5"/>
        <rFont val="Times New Roman"/>
        <family val="1"/>
      </rPr>
      <t xml:space="preserve"> TEKUĆE POMOĆI HZZ</t>
    </r>
  </si>
  <si>
    <r>
      <rPr>
        <b/>
        <sz val="9.5"/>
        <rFont val="Arial"/>
        <family val="2"/>
      </rPr>
      <t>Izvor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1.1.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OPĆI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PRIHODI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I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PRIMICI</t>
    </r>
  </si>
  <si>
    <t>Kazne , penali i naknade šteta</t>
  </si>
  <si>
    <r>
      <rPr>
        <b/>
        <sz val="9.5"/>
        <rFont val="Arial"/>
        <family val="2"/>
      </rPr>
      <t>Izvor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4.5.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PRIHOD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POSEBNE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NAMJENE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Zakup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poljop,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zemljišta</t>
    </r>
  </si>
  <si>
    <r>
      <rPr>
        <b/>
        <sz val="12.5"/>
        <rFont val="Times New Roman"/>
        <family val="1"/>
      </rPr>
      <t>OPĆINA</t>
    </r>
    <r>
      <rPr>
        <sz val="12.5"/>
        <rFont val="Times New Roman"/>
        <family val="1"/>
      </rPr>
      <t xml:space="preserve"> </t>
    </r>
    <r>
      <rPr>
        <b/>
        <sz val="12.5"/>
        <rFont val="Times New Roman"/>
        <family val="1"/>
      </rPr>
      <t>DRAGALIĆ; OIB:19465604393</t>
    </r>
  </si>
  <si>
    <t>Rashodi za dodatna ulag.na nefin.imov</t>
  </si>
  <si>
    <t>Dodatna ulaganja na postrojenju i opremi</t>
  </si>
  <si>
    <t>Izvor 4.1. PRIHODI ZA OPĆE NAMJENE - Šumski doprinos</t>
  </si>
  <si>
    <r>
      <rPr>
        <b/>
        <sz val="9.5"/>
        <rFont val="Arial"/>
        <family val="2"/>
      </rPr>
      <t>FUNKCIJSKA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07</t>
    </r>
    <r>
      <rPr>
        <b/>
        <sz val="9.5"/>
        <rFont val="Times New Roman"/>
        <family val="1"/>
      </rPr>
      <t xml:space="preserve"> - Zdravstvo </t>
    </r>
  </si>
  <si>
    <t>Rashodi za usluge</t>
  </si>
  <si>
    <r>
      <rPr>
        <b/>
        <sz val="9.5"/>
        <rFont val="Arial"/>
        <family val="2"/>
      </rPr>
      <t>FUNKCIJSKA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04</t>
    </r>
    <r>
      <rPr>
        <b/>
        <sz val="9.5"/>
        <rFont val="Times New Roman"/>
        <family val="1"/>
      </rPr>
      <t xml:space="preserve"> - Ekonomski poslovi 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</si>
  <si>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K100501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IZGRADNJA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CESTA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JAVNIH POVRŠINA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</si>
  <si>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A101001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GRAD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NOVA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GRADIŠKA-PROGRAM PREDŠKOLSKOG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OBRAZOVANJA-PREDŠKOLA</t>
    </r>
  </si>
  <si>
    <t>Pomoći dane u inoz.i unutar općeg proračuna</t>
  </si>
  <si>
    <t xml:space="preserve">Izvor 3.3. Prihod od prodaje nefinancijske imovine </t>
  </si>
  <si>
    <t>Izvor 9.     VLASTITA SREDSTVA</t>
  </si>
  <si>
    <t>Izvor 9.1. Prijenos sredstava iz prethodnih godina</t>
  </si>
  <si>
    <r>
      <t>Izvor</t>
    </r>
    <r>
      <rPr>
        <b/>
        <sz val="9.5"/>
        <rFont val="Times New Roman"/>
        <family val="1"/>
        <charset val="1"/>
      </rPr>
      <t xml:space="preserve"> 9.1. Prijenos sredstava iz prethodnih godina</t>
    </r>
  </si>
  <si>
    <r>
      <t xml:space="preserve"> </t>
    </r>
    <r>
      <rPr>
        <b/>
        <sz val="8"/>
        <rFont val="Times New Roman"/>
        <family val="1"/>
      </rPr>
      <t>Članak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5.</t>
    </r>
  </si>
  <si>
    <t>BRODSKO POSAVSKA ŽUPANIJA</t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</si>
  <si>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A101502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CIVILNA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ZAŠTITA</t>
    </r>
  </si>
  <si>
    <r>
      <rPr>
        <b/>
        <sz val="9.5"/>
        <rFont val="Arial"/>
        <family val="2"/>
      </rPr>
      <t>Izvor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4.5.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PRIHOD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POSEBNE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NAMJENE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 xml:space="preserve">Zakup </t>
    </r>
    <r>
      <rPr>
        <b/>
        <sz val="9.5"/>
        <rFont val="Arial"/>
        <family val="2"/>
      </rPr>
      <t>poljop.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zemljišta</t>
    </r>
  </si>
  <si>
    <r>
      <rPr>
        <b/>
        <sz val="9.5"/>
        <rFont val="Arial"/>
        <family val="2"/>
      </rPr>
      <t>Izvor</t>
    </r>
    <r>
      <rPr>
        <b/>
        <sz val="9.5"/>
        <rFont val="Times New Roman"/>
        <family val="1"/>
      </rPr>
      <t xml:space="preserve"> 5.4. Državni proračun - Fiskalno izravnanje</t>
    </r>
  </si>
  <si>
    <t>Naknade troškova zaposlenima</t>
  </si>
  <si>
    <t>Izvor 5.6. Državni proračun -  SDUDM</t>
  </si>
  <si>
    <t>Izvor 5.4. Državni proračun - Fiskalno izravnanje</t>
  </si>
  <si>
    <r>
      <rPr>
        <b/>
        <sz val="9.5"/>
        <rFont val="Arial"/>
        <family val="2"/>
      </rPr>
      <t>Izvor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5.2.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DRŽAVNI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PRORAČUN - kapitalne pomoći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</si>
  <si>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04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Ekonomski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poslovI</t>
    </r>
  </si>
  <si>
    <t>Izvor 4.7. Prihod od koncesije polj-.zemljišta</t>
  </si>
  <si>
    <t>Izvor 5.4. Ministarstvo financija - FISKALNO IZRAVNANJE</t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</si>
  <si>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nefinanc.imovin</t>
    </r>
    <r>
      <rPr>
        <sz val="10"/>
        <color rgb="FF000000"/>
        <rFont val="Times New Roman"/>
        <family val="1"/>
        <charset val="238"/>
      </rPr>
      <t>e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</si>
  <si>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proizved.dug.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imov</t>
    </r>
    <r>
      <rPr>
        <sz val="10"/>
        <color rgb="FF000000"/>
        <rFont val="Times New Roman"/>
        <family val="1"/>
        <charset val="238"/>
      </rPr>
      <t>ine</t>
    </r>
  </si>
  <si>
    <t>Rashodi za usluge - usluge tekućeg i inv.održ - nadzor građenja</t>
  </si>
  <si>
    <t>Kazne, upravne mjere i ostali prihodi</t>
  </si>
  <si>
    <t>Ostali prihodi - kazne</t>
  </si>
  <si>
    <t>Izvor 5.2. Državni proračun - kapitalne pomoći</t>
  </si>
  <si>
    <t>Izvor 5.6. Državni proračun -SDUDM</t>
  </si>
  <si>
    <t>Izvor 5.7. Pomoći iz gradskih proračuna</t>
  </si>
  <si>
    <t>Izvor 5.8. Pomoći iz općinskih proračuna</t>
  </si>
  <si>
    <t xml:space="preserve">Izvor  3.3. Prihod od prodaje nefinancijske imovine </t>
  </si>
  <si>
    <t>Izvor 4.8. Naknada od prenamjene poljopr.zemljišta</t>
  </si>
  <si>
    <t>Izvor  4.8. PRIHOD ZA POSEBNE NAMJENE – Naknada od prenamjene polj. z</t>
  </si>
  <si>
    <t>Izvor  5.4. Državni proračun - Fiskalno izravnanje</t>
  </si>
  <si>
    <t>Izvor 4.9. Vodni doprinos (8%)</t>
  </si>
  <si>
    <t xml:space="preserve">  Raspodjela prihoda i stavljanje sredstava na raspolaganje vršit će se u pravilu ravnomjerno tijekom godine na sve korisnike sredstava i to prema</t>
  </si>
  <si>
    <r>
      <rPr>
        <b/>
        <sz val="9.5"/>
        <rFont val="Arial"/>
        <family val="2"/>
      </rPr>
      <t>Izvor</t>
    </r>
    <r>
      <rPr>
        <b/>
        <sz val="9.5"/>
        <rFont val="Times New Roman"/>
        <family val="1"/>
      </rPr>
      <t xml:space="preserve">  3</t>
    </r>
    <r>
      <rPr>
        <b/>
        <sz val="9.5"/>
        <rFont val="Arial"/>
        <family val="2"/>
      </rPr>
      <t>.2.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Zakup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poljop.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Zemljišta - Prijenos sredstava iz predhodnih god.</t>
    </r>
  </si>
  <si>
    <t>Izvor 3.5. Ostali prihodi - kazne</t>
  </si>
  <si>
    <t>Izvor 3.5.  Ostali prihodi - kazne</t>
  </si>
  <si>
    <r>
      <rPr>
        <b/>
        <sz val="9.5"/>
        <rFont val="Arial"/>
        <family val="2"/>
      </rPr>
      <t>Izvor</t>
    </r>
    <r>
      <rPr>
        <b/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4.7.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PRIHOD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ZA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POSEBNE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NAMJENE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–</t>
    </r>
    <r>
      <rPr>
        <b/>
        <sz val="9.5"/>
        <rFont val="Times New Roman"/>
        <family val="1"/>
      </rPr>
      <t xml:space="preserve"> Koncesija </t>
    </r>
    <r>
      <rPr>
        <b/>
        <sz val="9.5"/>
        <rFont val="Arial"/>
        <family val="2"/>
      </rPr>
      <t>poljop.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zemljišta</t>
    </r>
  </si>
  <si>
    <r>
      <rPr>
        <b/>
        <sz val="9.5"/>
        <rFont val="Arial"/>
        <family val="2"/>
      </rPr>
      <t>Izvor</t>
    </r>
    <r>
      <rPr>
        <b/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1.1.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OPĆI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PRIHODI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I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PRIMIC</t>
    </r>
    <r>
      <rPr>
        <b/>
        <sz val="9.5"/>
        <rFont val="Times New Roman"/>
        <family val="2"/>
        <charset val="204"/>
      </rPr>
      <t>I</t>
    </r>
  </si>
  <si>
    <t>Izvor  9.1. Prijenos sredstava iz prethodnih godina</t>
  </si>
  <si>
    <t xml:space="preserve">Plan za 2025. </t>
  </si>
  <si>
    <r>
      <rPr>
        <b/>
        <sz val="10"/>
        <rFont val="Times New Roman"/>
        <family val="1"/>
      </rPr>
      <t>Plan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za</t>
    </r>
    <r>
      <rPr>
        <sz val="10"/>
        <rFont val="Times New Roman"/>
        <family val="1"/>
      </rPr>
      <t xml:space="preserve">  </t>
    </r>
    <r>
      <rPr>
        <b/>
        <sz val="10"/>
        <rFont val="Times New Roman"/>
        <family val="1"/>
      </rPr>
      <t>2025.</t>
    </r>
  </si>
  <si>
    <t>Glava 00101  OPĆINSKO VIJEĆE</t>
  </si>
  <si>
    <r>
      <rPr>
        <b/>
        <sz val="11"/>
        <rFont val="Times New Roman"/>
        <family val="1"/>
      </rPr>
      <t>Razdjel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001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OPĆINSKO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VIJEĆE</t>
    </r>
  </si>
  <si>
    <r>
      <rPr>
        <b/>
        <sz val="12"/>
        <rFont val="Times New Roman"/>
        <family val="1"/>
        <charset val="238"/>
      </rPr>
      <t>UKUPNO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RASHODI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I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IZDACI</t>
    </r>
  </si>
  <si>
    <r>
      <rPr>
        <b/>
        <sz val="11"/>
        <rFont val="Times New Roman"/>
        <family val="1"/>
        <charset val="238"/>
      </rPr>
      <t>Razdjel</t>
    </r>
    <r>
      <rPr>
        <sz val="11"/>
        <rFont val="Times New Roman"/>
        <family val="1"/>
        <charset val="238"/>
      </rPr>
      <t xml:space="preserve"> </t>
    </r>
    <r>
      <rPr>
        <b/>
        <sz val="11"/>
        <rFont val="Times New Roman"/>
        <family val="1"/>
        <charset val="238"/>
      </rPr>
      <t>002</t>
    </r>
    <r>
      <rPr>
        <sz val="11"/>
        <rFont val="Times New Roman"/>
        <family val="1"/>
        <charset val="238"/>
      </rPr>
      <t xml:space="preserve"> </t>
    </r>
    <r>
      <rPr>
        <b/>
        <sz val="11"/>
        <rFont val="Times New Roman"/>
        <family val="1"/>
        <charset val="238"/>
      </rPr>
      <t>OPĆINSKA</t>
    </r>
    <r>
      <rPr>
        <sz val="11"/>
        <rFont val="Times New Roman"/>
        <family val="1"/>
        <charset val="238"/>
      </rPr>
      <t xml:space="preserve"> </t>
    </r>
    <r>
      <rPr>
        <b/>
        <sz val="11"/>
        <rFont val="Times New Roman"/>
        <family val="1"/>
        <charset val="238"/>
      </rPr>
      <t>UPRAVA</t>
    </r>
  </si>
  <si>
    <t>Glava 00201  JEDINSTVENI UPRAVNI ODJEL</t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</si>
  <si>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-</t>
    </r>
    <r>
      <rPr>
        <sz val="9.5"/>
        <rFont val="Times New Roman"/>
        <family val="1"/>
      </rPr>
      <t xml:space="preserve">  </t>
    </r>
    <r>
      <rPr>
        <b/>
        <i/>
        <sz val="9.5"/>
        <rFont val="Times New Roman"/>
        <family val="1"/>
      </rPr>
      <t>1001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Donošenje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akata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mjera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iz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djelokr.</t>
    </r>
    <r>
      <rPr>
        <sz val="9.5"/>
        <rFont val="Times New Roman"/>
        <family val="1"/>
      </rPr>
      <t>P</t>
    </r>
    <r>
      <rPr>
        <b/>
        <i/>
        <sz val="9.5"/>
        <rFont val="Times New Roman"/>
        <family val="1"/>
      </rPr>
      <t>redst.tijela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 mjesne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samoupr.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</si>
  <si>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1002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političkih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stranaka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</si>
  <si>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1003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i/>
        <sz val="9.5"/>
        <rFont val="Times New Roman"/>
        <family val="1"/>
      </rPr>
      <t>Javna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uprava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administracija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</si>
  <si>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 </t>
    </r>
    <r>
      <rPr>
        <b/>
        <i/>
        <sz val="9.5"/>
        <rFont val="Times New Roman"/>
        <family val="1"/>
      </rPr>
      <t>-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1004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i/>
        <sz val="9.5"/>
        <rFont val="Times New Roman"/>
        <family val="1"/>
      </rPr>
      <t>Održavanje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komunalne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infrastrukture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</si>
  <si>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1005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i/>
        <sz val="9.5"/>
        <rFont val="Times New Roman"/>
        <family val="1"/>
        <charset val="238"/>
      </rPr>
      <t>Građenje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objekata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komunalne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infrastrukture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</si>
  <si>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1006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i/>
        <sz val="9.5"/>
        <rFont val="Times New Roman"/>
        <family val="1"/>
      </rPr>
      <t>Razvoj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sustava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vodoopskrbe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odvodnje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</si>
  <si>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1007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i/>
        <sz val="9.5"/>
        <rFont val="Times New Roman"/>
        <family val="1"/>
      </rPr>
      <t>Zaštita okoliša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</si>
  <si>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1009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i/>
        <sz val="9.5"/>
        <rFont val="Times New Roman"/>
        <family val="1"/>
      </rPr>
      <t>Razvoj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poljoprivrede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</si>
  <si>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1010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predškolskog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odgoja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</si>
  <si>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1011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osnovnoškolskog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srednješkolskog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obrazovanja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</si>
  <si>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1012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visokog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obrazovanja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</si>
  <si>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1013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Razvoj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civilnog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društva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</si>
  <si>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1014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Razvoj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sporta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</si>
  <si>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1015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Organiziranje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provođenje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zaštite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spašavanja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</si>
  <si>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1016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socijalne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skrbi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novčanih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pomoći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</si>
  <si>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 </t>
    </r>
    <r>
      <rPr>
        <b/>
        <i/>
        <sz val="9.5"/>
        <rFont val="Times New Roman"/>
        <family val="1"/>
      </rPr>
      <t>-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1017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Dodatne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usluge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u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zdravstvu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preventiva</t>
    </r>
  </si>
  <si>
    <t>JAVNE POTREBE I USLUGE U ZDRAVSTVU</t>
  </si>
  <si>
    <t>PROGRAMSKA DJELATNOST SOCIJALNE SKRBI</t>
  </si>
  <si>
    <t>VATROGASTVO I CIVILNA ZAŠTITA</t>
  </si>
  <si>
    <t>PROGRAMSKA DJELATNOST SPORTA</t>
  </si>
  <si>
    <t>PROGRAMSKA DJELATNOST KULTURE</t>
  </si>
  <si>
    <t>JAVNE USTANOVE PREDŠKOLSKOG ODGOJA I OBRAZOVANJA</t>
  </si>
  <si>
    <t>KOMUNALNA INFRASTRUKTURA</t>
  </si>
  <si>
    <t>Pomoći izravnanja za decentralizirane funkcije i fiskalnog izravnanja</t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</si>
  <si>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K100305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 IZGRADNJA DRUŠTVENOG DOMA POLJANE</t>
    </r>
  </si>
  <si>
    <t>U članku 2. prihodi i rashodi te primici i izdaci po ekonomskoj klasifikaciji utvrđuje se u Računu prihoda i rashoda i Računu financiranja za 2025. godinu kako slijedi:</t>
  </si>
  <si>
    <t>PRESJEDNICA OPĆINSKOG VIJEĆA</t>
  </si>
  <si>
    <t>Izvor 4.4. PRIHODI ZA POSEBNE NAMJENE - komunalna naknada</t>
  </si>
  <si>
    <t xml:space="preserve"> </t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</si>
  <si>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A100404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ODRŽAVANJE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NERAZVRSTANIH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CESTA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</si>
  <si>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A100402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  <charset val="238"/>
      </rPr>
      <t>ODRŽAVANJE ČISTOĆE JAVNIH POVRŠINA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</si>
  <si>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A100403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  <charset val="238"/>
      </rPr>
      <t>ODRŽAVANJE GRAĐEVINA, UREĐAJA I PREDMETA JAVNE NAMJENE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</si>
  <si>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A100405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  <charset val="238"/>
      </rPr>
      <t xml:space="preserve"> ODRŽAVANJE JAVNE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  <charset val="238"/>
      </rPr>
      <t>RASVJETE</t>
    </r>
  </si>
  <si>
    <t>AKTIVNOST – A100409 : ODRŽAVANJE JAVNE ODVODNJE OBORINSKIH VODA</t>
  </si>
  <si>
    <t>AKTIVNOST – A100408 : SAKUPLJANJE NAPUŠTENIH I IZGUBLJENIH ŽIVOTINJA I NJIHOVO ZBRINJAVANJE</t>
  </si>
  <si>
    <t>AKTIVNOST – A101103 : SUFINANCIRANJE NABAVKE RADNIH MATERIJALA ZA
UČENIKE O.Š.</t>
  </si>
  <si>
    <t>"Proračun Općine Dragalić za 2025.godinu sastoji se od:</t>
  </si>
  <si>
    <t>Novi Plan za 2025.</t>
  </si>
  <si>
    <r>
      <rPr>
        <b/>
        <sz val="13.5"/>
        <rFont val="Times New Roman"/>
        <family val="1"/>
      </rPr>
      <t>1. IZMJENE I DOPUNE PRORAČUNA</t>
    </r>
    <r>
      <rPr>
        <sz val="13.5"/>
        <rFont val="Times New Roman"/>
        <family val="1"/>
      </rPr>
      <t xml:space="preserve"> </t>
    </r>
    <r>
      <rPr>
        <b/>
        <sz val="13.5"/>
        <rFont val="Times New Roman"/>
        <family val="1"/>
      </rPr>
      <t>OPĆINE</t>
    </r>
    <r>
      <rPr>
        <sz val="13.5"/>
        <rFont val="Times New Roman"/>
        <family val="1"/>
      </rPr>
      <t xml:space="preserve"> </t>
    </r>
    <r>
      <rPr>
        <b/>
        <sz val="13.5"/>
        <rFont val="Times New Roman"/>
        <family val="1"/>
      </rPr>
      <t>DRAGALIĆ</t>
    </r>
    <r>
      <rPr>
        <sz val="13.5"/>
        <rFont val="Times New Roman"/>
        <family val="1"/>
      </rPr>
      <t xml:space="preserve"> </t>
    </r>
    <r>
      <rPr>
        <b/>
        <sz val="13.5"/>
        <rFont val="Times New Roman"/>
        <family val="1"/>
      </rPr>
      <t>ZA</t>
    </r>
    <r>
      <rPr>
        <sz val="13.5"/>
        <rFont val="Times New Roman"/>
        <family val="1"/>
      </rPr>
      <t xml:space="preserve"> </t>
    </r>
    <r>
      <rPr>
        <b/>
        <sz val="13.5"/>
        <rFont val="Times New Roman"/>
        <family val="1"/>
      </rPr>
      <t>2025.</t>
    </r>
  </si>
  <si>
    <t>Povećanje/Smanjenje</t>
  </si>
  <si>
    <t>1. IZMJENE I DOPUNE PRORAČUNA OPĆINE DRAGALIĆ ZA 2025. GODINU</t>
  </si>
  <si>
    <t>I OPĆI DIO</t>
  </si>
  <si>
    <t>NOVI PLAN ZA 2025.</t>
  </si>
  <si>
    <t>Povećanje/ Smanjenje</t>
  </si>
  <si>
    <r>
      <rPr>
        <b/>
        <sz val="11"/>
        <rFont val="Times New Roman"/>
        <family val="1"/>
      </rPr>
      <t>PLAN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ZA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2025.</t>
    </r>
  </si>
  <si>
    <r>
      <rPr>
        <b/>
        <sz val="11"/>
        <rFont val="Times New Roman"/>
        <family val="1"/>
      </rPr>
      <t>1. IZMJENE I DOPUNE PRORAČUNA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OPĆINE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DRAGALIĆ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ZA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2025.</t>
    </r>
  </si>
  <si>
    <t>1. IZMJENE I DOPUNE PRORAČUNA OPĆINE DRAGALIĆ ZA 2025.</t>
  </si>
  <si>
    <t>Funkcijska klasifikacija / Ekonomska klasifikacija</t>
  </si>
  <si>
    <t>2025.g.</t>
  </si>
  <si>
    <r>
      <rPr>
        <b/>
        <sz val="9.5"/>
        <rFont val="Arial"/>
        <family val="2"/>
      </rPr>
      <t>Izvor</t>
    </r>
    <r>
      <rPr>
        <b/>
        <sz val="9.5"/>
        <rFont val="Times New Roman"/>
        <family val="1"/>
      </rPr>
      <t xml:space="preserve"> 5.3. Županijski proračun - Nadoknada sredstava za izbore po Sporazumu</t>
    </r>
  </si>
  <si>
    <t>Rashodi za usluge - usluge tekućeg i inv.održ</t>
  </si>
  <si>
    <t>Povećanje/ Samanjenje</t>
  </si>
  <si>
    <t>Izvor 3.4. Administrativne pristojbe - kamate po viđenju</t>
  </si>
  <si>
    <t>Izvor 3.4. Administrativne pristojbe kamate po viđenju</t>
  </si>
  <si>
    <t>Izvor 3.1. Iznajmljivanje opreme, služnost,imovine…</t>
  </si>
  <si>
    <r>
      <rPr>
        <b/>
        <sz val="9.5"/>
        <rFont val="Arial"/>
        <family val="2"/>
      </rPr>
      <t>Izvor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4.9.</t>
    </r>
    <r>
      <rPr>
        <b/>
        <sz val="9.5"/>
        <rFont val="Times New Roman"/>
        <family val="1"/>
      </rPr>
      <t xml:space="preserve"> PRIHODI PO POSEBNIM PROPISIMA - Vodni doprinos (8%)</t>
    </r>
  </si>
  <si>
    <r>
      <rPr>
        <b/>
        <sz val="9.5"/>
        <rFont val="Arial"/>
        <family val="2"/>
      </rPr>
      <t>Izvor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1.1.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OPĆI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PRIHODI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PRIMIC</t>
    </r>
    <r>
      <rPr>
        <sz val="10"/>
        <color rgb="FF000000"/>
        <rFont val="Times New Roman"/>
        <family val="1"/>
        <charset val="238"/>
      </rPr>
      <t>I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</si>
  <si>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K100303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  <charset val="238"/>
      </rPr>
      <t>DODATNA ULAGANJA</t>
    </r>
    <r>
      <rPr>
        <sz val="9.5"/>
        <rFont val="Times New Roman"/>
        <family val="1"/>
      </rPr>
      <t xml:space="preserve"> U </t>
    </r>
    <r>
      <rPr>
        <b/>
        <sz val="9.5"/>
        <rFont val="Times New Roman"/>
        <family val="1"/>
      </rPr>
      <t>DRUŠTVENI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DOM DRAGALIĆ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</si>
  <si>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K100304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  <charset val="238"/>
      </rPr>
      <t>DODATNA ULAGANJA</t>
    </r>
    <r>
      <rPr>
        <sz val="9.5"/>
        <rFont val="Times New Roman"/>
        <family val="1"/>
      </rPr>
      <t xml:space="preserve"> U </t>
    </r>
    <r>
      <rPr>
        <b/>
        <sz val="9.5"/>
        <rFont val="Times New Roman"/>
        <family val="1"/>
      </rPr>
      <t>DRUŠTVENI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DOM GORICE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</si>
  <si>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K100305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  <charset val="238"/>
      </rPr>
      <t>DODATNA ULAGANJA</t>
    </r>
    <r>
      <rPr>
        <sz val="9.5"/>
        <rFont val="Times New Roman"/>
        <family val="1"/>
      </rPr>
      <t xml:space="preserve"> U </t>
    </r>
    <r>
      <rPr>
        <b/>
        <sz val="9.5"/>
        <rFont val="Times New Roman"/>
        <family val="1"/>
      </rPr>
      <t>DRUŠTVENI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DOM MAŠIĆ</t>
    </r>
  </si>
  <si>
    <t>TEKUĆI PROJEKT – A100701: POTICAJNE MJERE, EDUKACIJE I NAKNADE U ZAŠTITI OKOLIŠA</t>
  </si>
  <si>
    <r>
      <rPr>
        <b/>
        <sz val="9.5"/>
        <rFont val="Times New Roman"/>
        <family val="1"/>
      </rPr>
      <t>TEKUĆI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–T100403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ODRŽAVANJE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GROBLJA</t>
    </r>
  </si>
  <si>
    <t>AKTIVNOST - A100407: PROVOĐENJE MJERA DEZINFEKCIJE, DEZINSKECIJE I DERATIZACIJE</t>
  </si>
  <si>
    <t>AKTIVNOST – A101605 : SUFINANCIRANJE BORAVKA DJECE U VRTIĆU</t>
  </si>
  <si>
    <r>
      <rPr>
        <b/>
        <sz val="9.5"/>
        <rFont val="Arial"/>
        <family val="2"/>
      </rPr>
      <t>FUNKCIJSKA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01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Opće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javne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uslug</t>
    </r>
    <r>
      <rPr>
        <b/>
        <sz val="9.5"/>
        <color rgb="FF000000"/>
        <rFont val="Times New Roman"/>
        <family val="1"/>
        <charset val="238"/>
      </rPr>
      <t>e</t>
    </r>
  </si>
  <si>
    <t>AKTIVNOST – A100904 : PODMIRENJE DIJELA TROŠKOVA U SVEZI S PROVEDBOM ZAKONA O POLJOPRIVREDNOM ZEMLJIŠTU</t>
  </si>
  <si>
    <r>
      <t xml:space="preserve">Rashodi i izdaci u Proračunu, u iznosu </t>
    </r>
    <r>
      <rPr>
        <b/>
        <sz val="11"/>
        <color theme="1"/>
        <rFont val="Times New Roman"/>
        <family val="1"/>
        <charset val="238"/>
      </rPr>
      <t>2.450.028,07 €</t>
    </r>
    <r>
      <rPr>
        <sz val="11"/>
        <color theme="1"/>
        <rFont val="Times New Roman"/>
        <family val="1"/>
        <charset val="238"/>
      </rPr>
      <t xml:space="preserve">  raspoređuju se po organizacijskoj, ekonomskoj i programskoj klasifikaciji u Posebnom dijelu Proračuna kako slijedi:</t>
    </r>
  </si>
  <si>
    <t>Na temelju članka 45. Zakona o proračunu ("Narodne novine", broj 144/21) i članka 34. stavak 1., podstavak 4. Statuta Općine Dragalić ("Službeni glasnik", broj 3/18, 4/21 i 3/24) OPĆINSKO VIJEĆE OPĆINE DRAGALIĆ na  5. sjednici održanoj  29.12.2025. godine donijelo je</t>
  </si>
  <si>
    <t>dinamici ostvarivanja prihoda odnosno prema rokovima dospijeća plaćanja obveza za koje su sredstva osigurana u Proračunu.</t>
  </si>
  <si>
    <t>URBROJ: 2178-27-03-25-2</t>
  </si>
  <si>
    <r>
      <rPr>
        <b/>
        <sz val="8"/>
        <rFont val="Arial"/>
        <family val="2"/>
      </rPr>
      <t>Dragalić,</t>
    </r>
    <r>
      <rPr>
        <b/>
        <sz val="8"/>
        <rFont val="Times New Roman"/>
        <family val="1"/>
      </rPr>
      <t xml:space="preserve"> 29</t>
    </r>
    <r>
      <rPr>
        <b/>
        <sz val="8"/>
        <rFont val="Arial"/>
        <family val="2"/>
      </rPr>
      <t>.12.2025.</t>
    </r>
  </si>
  <si>
    <r>
      <rPr>
        <b/>
        <sz val="8"/>
        <rFont val="Arial"/>
        <family val="2"/>
      </rPr>
      <t>KLASA:</t>
    </r>
    <r>
      <rPr>
        <b/>
        <sz val="8"/>
        <rFont val="Times New Roman"/>
        <family val="1"/>
      </rPr>
      <t xml:space="preserve"> </t>
    </r>
    <r>
      <rPr>
        <b/>
        <sz val="8"/>
        <rFont val="Times New Roman"/>
        <family val="2"/>
        <charset val="238"/>
      </rPr>
      <t>400-01/25-01/07</t>
    </r>
  </si>
  <si>
    <t>OPĆINSKO VIJEĆE</t>
  </si>
  <si>
    <t>REPUBLIKA  HRVATSKA</t>
  </si>
  <si>
    <t>Ove Izmjene Proračuna stupaju na snagu danom objavljivanja u "Službenom glasniku", a primjenjivat će se za 2025. godinu.</t>
  </si>
  <si>
    <t>Vesna Peterlik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</si>
</sst>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"/>
    <numFmt numFmtId="165" formatCode="0.0000"/>
  </numFmts>
  <fonts count="101" x14ac:knownFonts="1">
    <font>
      <sz val="10"/>
      <color rgb="FF000000"/>
      <name val="Times New Roman"/>
      <charset val="204"/>
    </font>
    <font>
      <b/>
      <sz val="8.5"/>
      <color rgb="FF000000"/>
      <name val="Times New Roman"/>
      <family val="2"/>
    </font>
    <font>
      <sz val="8.5"/>
      <color rgb="FF000000"/>
      <name val="Times New Roman"/>
      <family val="2"/>
    </font>
    <font>
      <sz val="8.5"/>
      <name val="Times New Roman"/>
      <family val="1"/>
      <charset val="238"/>
    </font>
    <font>
      <b/>
      <sz val="7.5"/>
      <color rgb="FF000000"/>
      <name val="Times New Roman"/>
      <family val="2"/>
    </font>
    <font>
      <sz val="7.5"/>
      <color rgb="FF000000"/>
      <name val="Times New Roman"/>
      <family val="2"/>
    </font>
    <font>
      <sz val="7.5"/>
      <name val="Times New Roman"/>
      <family val="1"/>
      <charset val="238"/>
    </font>
    <font>
      <b/>
      <sz val="8.5"/>
      <name val="Times New Roman"/>
      <family val="1"/>
      <charset val="238"/>
    </font>
    <font>
      <sz val="8"/>
      <name val="Times New Roman"/>
      <family val="1"/>
      <charset val="238"/>
    </font>
    <font>
      <b/>
      <sz val="9.5"/>
      <color rgb="FF000000"/>
      <name val="Times New Roman"/>
      <family val="2"/>
    </font>
    <font>
      <sz val="9.5"/>
      <name val="Times New Roman"/>
      <family val="1"/>
      <charset val="238"/>
    </font>
    <font>
      <sz val="9.5"/>
      <color rgb="FF000000"/>
      <name val="Times New Roman"/>
      <family val="2"/>
    </font>
    <font>
      <b/>
      <sz val="9.5"/>
      <name val="Times New Roman"/>
      <family val="1"/>
      <charset val="238"/>
    </font>
    <font>
      <sz val="9"/>
      <name val="Times New Roman"/>
      <family val="1"/>
    </font>
    <font>
      <b/>
      <sz val="9"/>
      <name val="Times New Roman"/>
      <family val="1"/>
    </font>
    <font>
      <b/>
      <sz val="13.5"/>
      <name val="Times New Roman"/>
      <family val="1"/>
    </font>
    <font>
      <sz val="13.5"/>
      <name val="Times New Roman"/>
      <family val="1"/>
    </font>
    <font>
      <b/>
      <sz val="8.5"/>
      <name val="Times New Roman"/>
      <family val="1"/>
    </font>
    <font>
      <sz val="8.5"/>
      <name val="Times New Roman"/>
      <family val="1"/>
    </font>
    <font>
      <b/>
      <sz val="5"/>
      <name val="Times New Roman"/>
      <family val="1"/>
    </font>
    <font>
      <sz val="5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7.5"/>
      <name val="Times New Roman"/>
      <family val="1"/>
    </font>
    <font>
      <sz val="7.5"/>
      <name val="Times New Roman"/>
      <family val="1"/>
    </font>
    <font>
      <b/>
      <sz val="12.5"/>
      <name val="Times New Roman"/>
      <family val="1"/>
    </font>
    <font>
      <sz val="12.5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4.5"/>
      <name val="Times New Roman"/>
      <family val="1"/>
    </font>
    <font>
      <sz val="4.5"/>
      <name val="Times New Roman"/>
      <family val="1"/>
    </font>
    <font>
      <b/>
      <sz val="9.5"/>
      <name val="Times New Roman"/>
      <family val="1"/>
    </font>
    <font>
      <sz val="9.5"/>
      <name val="Times New Roman"/>
      <family val="1"/>
    </font>
    <font>
      <b/>
      <i/>
      <sz val="9.5"/>
      <name val="Times New Roman"/>
      <family val="1"/>
    </font>
    <font>
      <b/>
      <sz val="9.5"/>
      <name val="Arial"/>
      <family val="2"/>
    </font>
    <font>
      <b/>
      <sz val="8"/>
      <name val="Arial"/>
      <family val="2"/>
    </font>
    <font>
      <b/>
      <sz val="8"/>
      <name val="Times New Roman"/>
      <family val="1"/>
    </font>
    <font>
      <sz val="7.5"/>
      <color theme="1"/>
      <name val="Times New Roman"/>
      <family val="1"/>
      <charset val="238"/>
    </font>
    <font>
      <sz val="8.5"/>
      <color rgb="FF000000"/>
      <name val="Times New Roman"/>
      <family val="1"/>
      <charset val="238"/>
    </font>
    <font>
      <sz val="8.5"/>
      <name val="Times New Roman"/>
      <family val="1"/>
      <charset val="238"/>
    </font>
    <font>
      <sz val="9.5"/>
      <name val="Times New Roman"/>
      <family val="1"/>
      <charset val="238"/>
    </font>
    <font>
      <b/>
      <sz val="9.5"/>
      <name val="Times New Roman"/>
      <family val="1"/>
      <charset val="238"/>
    </font>
    <font>
      <b/>
      <sz val="9.5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9.5"/>
      <color rgb="FF000000"/>
      <name val="Times New Roman"/>
      <family val="1"/>
      <charset val="238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name val="Arial"/>
      <family val="2"/>
      <charset val="238"/>
    </font>
    <font>
      <sz val="10"/>
      <color rgb="FF00000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9.5"/>
      <name val="Times New Roman"/>
      <family val="1"/>
      <charset val="238"/>
    </font>
    <font>
      <b/>
      <sz val="8.5"/>
      <color rgb="FF000000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4"/>
      <name val="Arial"/>
      <family val="2"/>
      <charset val="238"/>
    </font>
    <font>
      <sz val="14"/>
      <color indexed="10"/>
      <name val="Arial"/>
      <family val="2"/>
      <charset val="238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Times New Roman"/>
      <family val="1"/>
      <charset val="238"/>
    </font>
    <font>
      <b/>
      <sz val="9.5"/>
      <name val="Times New Roman"/>
      <family val="2"/>
      <charset val="238"/>
    </font>
    <font>
      <sz val="9.5"/>
      <name val="Times New Roman"/>
      <family val="2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000000"/>
      <name val="Times New Roman"/>
      <family val="2"/>
    </font>
    <font>
      <sz val="9.5"/>
      <name val="Times New Roman"/>
      <family val="2"/>
      <charset val="204"/>
    </font>
    <font>
      <sz val="10"/>
      <color indexed="8"/>
      <name val="Times New Roman"/>
      <family val="1"/>
      <charset val="238"/>
    </font>
    <font>
      <b/>
      <u/>
      <sz val="8"/>
      <name val="Times New Roman"/>
      <family val="1"/>
      <charset val="238"/>
    </font>
    <font>
      <b/>
      <sz val="9.5"/>
      <name val="Arial"/>
      <family val="2"/>
      <charset val="238"/>
    </font>
    <font>
      <sz val="10"/>
      <color rgb="FFFF0000"/>
      <name val="Times New Roman"/>
      <family val="1"/>
      <charset val="238"/>
    </font>
    <font>
      <b/>
      <sz val="8"/>
      <name val="Times New Roman"/>
      <family val="2"/>
      <charset val="238"/>
    </font>
    <font>
      <sz val="10"/>
      <color rgb="FFC00000"/>
      <name val="Times New Roman"/>
      <family val="1"/>
      <charset val="238"/>
    </font>
    <font>
      <sz val="10"/>
      <color indexed="8"/>
      <name val="Times New Roman"/>
      <family val="1"/>
      <charset val="204"/>
    </font>
    <font>
      <b/>
      <sz val="9.5"/>
      <name val="Times New Roman"/>
      <family val="2"/>
      <charset val="204"/>
    </font>
    <font>
      <b/>
      <sz val="9.5"/>
      <name val="Arial"/>
      <family val="2"/>
      <charset val="1"/>
    </font>
    <font>
      <b/>
      <sz val="9.5"/>
      <name val="Times New Roman"/>
      <family val="1"/>
      <charset val="1"/>
    </font>
    <font>
      <b/>
      <sz val="11"/>
      <color rgb="FF000000"/>
      <name val="Times New Roman"/>
      <family val="2"/>
    </font>
    <font>
      <b/>
      <sz val="8"/>
      <color rgb="FF000000"/>
      <name val="Times New Roman"/>
      <family val="1"/>
      <charset val="238"/>
    </font>
    <font>
      <sz val="10"/>
      <color theme="3" tint="0.39997558519241921"/>
      <name val="Times New Roman"/>
      <family val="1"/>
      <charset val="238"/>
    </font>
    <font>
      <sz val="10"/>
      <color rgb="FF000000"/>
      <name val="Times New Roman"/>
      <family val="2"/>
      <charset val="204"/>
    </font>
    <font>
      <sz val="8.5"/>
      <name val="Times New Roman"/>
      <family val="2"/>
    </font>
    <font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.5"/>
      <color theme="1"/>
      <name val="Times New Roman"/>
      <family val="1"/>
      <charset val="238"/>
    </font>
    <font>
      <sz val="10"/>
      <color rgb="FFED0000"/>
      <name val="Times New Roman"/>
      <family val="1"/>
      <charset val="238"/>
    </font>
    <font>
      <b/>
      <sz val="9.5"/>
      <color rgb="FF000000"/>
      <name val="Times New Roman"/>
      <family val="2"/>
      <charset val="238"/>
    </font>
    <font>
      <b/>
      <sz val="11"/>
      <color theme="1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</patternFill>
    </fill>
    <fill>
      <patternFill patternType="solid">
        <fgColor rgb="FF9999FF"/>
      </patternFill>
    </fill>
    <fill>
      <patternFill patternType="solid">
        <fgColor rgb="FF00FFFF"/>
      </patternFill>
    </fill>
    <fill>
      <patternFill patternType="solid">
        <fgColor rgb="FF00FF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55"/>
      </patternFill>
    </fill>
    <fill>
      <patternFill patternType="solid">
        <fgColor indexed="11"/>
        <bgColor indexed="49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 diagonalDown="1">
      <left/>
      <right/>
      <top style="thin">
        <color indexed="8"/>
      </top>
      <bottom style="medium">
        <color indexed="8"/>
      </bottom>
      <diagonal style="thin">
        <color indexed="8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43" fontId="70" fillId="0" borderId="0" applyFont="0" applyFill="0" applyBorder="0" applyAlignment="0" applyProtection="0"/>
    <xf numFmtId="0" fontId="84" fillId="0" borderId="0"/>
  </cellStyleXfs>
  <cellXfs count="676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164" fontId="1" fillId="0" borderId="1" xfId="0" applyNumberFormat="1" applyFont="1" applyBorder="1" applyAlignment="1">
      <alignment horizontal="center" vertical="top" shrinkToFit="1"/>
    </xf>
    <xf numFmtId="1" fontId="2" fillId="0" borderId="1" xfId="0" applyNumberFormat="1" applyFont="1" applyBorder="1" applyAlignment="1">
      <alignment horizontal="left" vertical="top" shrinkToFit="1"/>
    </xf>
    <xf numFmtId="4" fontId="2" fillId="0" borderId="1" xfId="0" applyNumberFormat="1" applyFont="1" applyBorder="1" applyAlignment="1">
      <alignment horizontal="right" vertical="top" shrinkToFit="1"/>
    </xf>
    <xf numFmtId="2" fontId="2" fillId="0" borderId="1" xfId="0" applyNumberFormat="1" applyFont="1" applyBorder="1" applyAlignment="1">
      <alignment horizontal="right" vertical="top" shrinkToFit="1"/>
    </xf>
    <xf numFmtId="0" fontId="0" fillId="2" borderId="1" xfId="0" applyFill="1" applyBorder="1" applyAlignment="1">
      <alignment horizontal="left" wrapText="1"/>
    </xf>
    <xf numFmtId="4" fontId="1" fillId="2" borderId="1" xfId="0" applyNumberFormat="1" applyFont="1" applyFill="1" applyBorder="1" applyAlignment="1">
      <alignment horizontal="right" vertical="top" shrinkToFit="1"/>
    </xf>
    <xf numFmtId="4" fontId="1" fillId="0" borderId="1" xfId="0" applyNumberFormat="1" applyFont="1" applyBorder="1" applyAlignment="1">
      <alignment horizontal="right" vertical="top" shrinkToFit="1"/>
    </xf>
    <xf numFmtId="1" fontId="1" fillId="2" borderId="1" xfId="0" applyNumberFormat="1" applyFont="1" applyFill="1" applyBorder="1" applyAlignment="1">
      <alignment horizontal="left" vertical="top" shrinkToFit="1"/>
    </xf>
    <xf numFmtId="0" fontId="0" fillId="0" borderId="0" xfId="0" applyAlignment="1">
      <alignment horizontal="left" vertical="top" indent="12"/>
    </xf>
    <xf numFmtId="164" fontId="4" fillId="0" borderId="1" xfId="0" applyNumberFormat="1" applyFont="1" applyBorder="1" applyAlignment="1">
      <alignment horizontal="center" vertical="top" shrinkToFit="1"/>
    </xf>
    <xf numFmtId="1" fontId="1" fillId="3" borderId="1" xfId="0" applyNumberFormat="1" applyFont="1" applyFill="1" applyBorder="1" applyAlignment="1">
      <alignment horizontal="left" vertical="top" shrinkToFit="1"/>
    </xf>
    <xf numFmtId="4" fontId="1" fillId="3" borderId="1" xfId="0" applyNumberFormat="1" applyFont="1" applyFill="1" applyBorder="1" applyAlignment="1">
      <alignment horizontal="right" vertical="top" shrinkToFit="1"/>
    </xf>
    <xf numFmtId="1" fontId="1" fillId="3" borderId="1" xfId="0" applyNumberFormat="1" applyFont="1" applyFill="1" applyBorder="1" applyAlignment="1">
      <alignment horizontal="right" vertical="top" shrinkToFit="1"/>
    </xf>
    <xf numFmtId="1" fontId="1" fillId="0" borderId="1" xfId="0" applyNumberFormat="1" applyFont="1" applyBorder="1" applyAlignment="1">
      <alignment horizontal="left" vertical="top" shrinkToFit="1"/>
    </xf>
    <xf numFmtId="1" fontId="5" fillId="0" borderId="1" xfId="0" applyNumberFormat="1" applyFont="1" applyBorder="1" applyAlignment="1">
      <alignment horizontal="left" vertical="top" shrinkToFit="1"/>
    </xf>
    <xf numFmtId="1" fontId="4" fillId="0" borderId="1" xfId="0" applyNumberFormat="1" applyFont="1" applyBorder="1" applyAlignment="1">
      <alignment horizontal="left" vertical="top" shrinkToFit="1"/>
    </xf>
    <xf numFmtId="1" fontId="9" fillId="4" borderId="1" xfId="0" applyNumberFormat="1" applyFont="1" applyFill="1" applyBorder="1" applyAlignment="1">
      <alignment horizontal="right" vertical="top" shrinkToFit="1"/>
    </xf>
    <xf numFmtId="4" fontId="9" fillId="5" borderId="1" xfId="0" applyNumberFormat="1" applyFont="1" applyFill="1" applyBorder="1" applyAlignment="1">
      <alignment horizontal="right" vertical="top" shrinkToFit="1"/>
    </xf>
    <xf numFmtId="1" fontId="9" fillId="5" borderId="1" xfId="0" applyNumberFormat="1" applyFont="1" applyFill="1" applyBorder="1" applyAlignment="1">
      <alignment horizontal="right" vertical="top" shrinkToFit="1"/>
    </xf>
    <xf numFmtId="1" fontId="9" fillId="6" borderId="1" xfId="0" applyNumberFormat="1" applyFont="1" applyFill="1" applyBorder="1" applyAlignment="1">
      <alignment horizontal="right" vertical="top" shrinkToFit="1"/>
    </xf>
    <xf numFmtId="1" fontId="9" fillId="0" borderId="1" xfId="0" applyNumberFormat="1" applyFont="1" applyBorder="1" applyAlignment="1">
      <alignment horizontal="center" vertical="top" shrinkToFit="1"/>
    </xf>
    <xf numFmtId="1" fontId="11" fillId="0" borderId="1" xfId="0" applyNumberFormat="1" applyFont="1" applyBorder="1" applyAlignment="1">
      <alignment horizontal="center" vertical="top" shrinkToFit="1"/>
    </xf>
    <xf numFmtId="1" fontId="9" fillId="0" borderId="7" xfId="0" applyNumberFormat="1" applyFont="1" applyBorder="1" applyAlignment="1">
      <alignment horizontal="center" vertical="top" shrinkToFit="1"/>
    </xf>
    <xf numFmtId="1" fontId="11" fillId="0" borderId="7" xfId="0" applyNumberFormat="1" applyFont="1" applyBorder="1" applyAlignment="1">
      <alignment horizontal="center" vertical="top" shrinkToFit="1"/>
    </xf>
    <xf numFmtId="0" fontId="0" fillId="0" borderId="2" xfId="0" applyBorder="1" applyAlignment="1">
      <alignment wrapText="1"/>
    </xf>
    <xf numFmtId="0" fontId="0" fillId="0" borderId="0" xfId="0" applyAlignment="1">
      <alignment horizontal="center" vertical="top"/>
    </xf>
    <xf numFmtId="4" fontId="43" fillId="0" borderId="1" xfId="0" applyNumberFormat="1" applyFont="1" applyBorder="1" applyAlignment="1">
      <alignment horizontal="right" vertical="top" shrinkToFit="1"/>
    </xf>
    <xf numFmtId="1" fontId="43" fillId="0" borderId="2" xfId="0" applyNumberFormat="1" applyFont="1" applyBorder="1" applyAlignment="1">
      <alignment horizontal="center" vertical="top" shrinkToFit="1"/>
    </xf>
    <xf numFmtId="1" fontId="11" fillId="7" borderId="1" xfId="0" applyNumberFormat="1" applyFont="1" applyFill="1" applyBorder="1" applyAlignment="1">
      <alignment horizontal="right" vertical="top" shrinkToFit="1"/>
    </xf>
    <xf numFmtId="0" fontId="0" fillId="7" borderId="0" xfId="0" applyFill="1" applyAlignment="1">
      <alignment horizontal="left" vertical="top"/>
    </xf>
    <xf numFmtId="4" fontId="43" fillId="7" borderId="1" xfId="0" applyNumberFormat="1" applyFont="1" applyFill="1" applyBorder="1" applyAlignment="1">
      <alignment horizontal="right" vertical="top" shrinkToFit="1"/>
    </xf>
    <xf numFmtId="1" fontId="1" fillId="7" borderId="1" xfId="0" applyNumberFormat="1" applyFont="1" applyFill="1" applyBorder="1" applyAlignment="1">
      <alignment horizontal="left" vertical="top" shrinkToFit="1"/>
    </xf>
    <xf numFmtId="1" fontId="1" fillId="7" borderId="1" xfId="0" applyNumberFormat="1" applyFont="1" applyFill="1" applyBorder="1" applyAlignment="1">
      <alignment horizontal="right" vertical="top" shrinkToFit="1"/>
    </xf>
    <xf numFmtId="1" fontId="39" fillId="7" borderId="1" xfId="0" applyNumberFormat="1" applyFont="1" applyFill="1" applyBorder="1" applyAlignment="1">
      <alignment horizontal="left" vertical="top" shrinkToFit="1"/>
    </xf>
    <xf numFmtId="4" fontId="39" fillId="7" borderId="1" xfId="0" applyNumberFormat="1" applyFont="1" applyFill="1" applyBorder="1" applyAlignment="1">
      <alignment horizontal="right" vertical="top" shrinkToFit="1"/>
    </xf>
    <xf numFmtId="0" fontId="0" fillId="0" borderId="2" xfId="0" applyBorder="1" applyAlignment="1">
      <alignment horizontal="left" vertical="top" wrapText="1"/>
    </xf>
    <xf numFmtId="0" fontId="50" fillId="0" borderId="0" xfId="0" applyFont="1" applyAlignment="1">
      <alignment horizontal="left" vertical="top"/>
    </xf>
    <xf numFmtId="0" fontId="10" fillId="0" borderId="2" xfId="0" applyFont="1" applyBorder="1" applyAlignment="1">
      <alignment horizontal="left" vertical="top" wrapText="1"/>
    </xf>
    <xf numFmtId="0" fontId="42" fillId="0" borderId="3" xfId="0" applyFont="1" applyBorder="1" applyAlignment="1">
      <alignment horizontal="left" vertical="top" wrapText="1"/>
    </xf>
    <xf numFmtId="0" fontId="41" fillId="0" borderId="3" xfId="0" applyFont="1" applyBorder="1" applyAlignment="1">
      <alignment horizontal="left" vertical="top" wrapText="1"/>
    </xf>
    <xf numFmtId="0" fontId="42" fillId="0" borderId="2" xfId="0" applyFont="1" applyBorder="1" applyAlignment="1">
      <alignment horizontal="left" vertical="top" wrapText="1"/>
    </xf>
    <xf numFmtId="0" fontId="33" fillId="0" borderId="2" xfId="0" applyFont="1" applyBorder="1" applyAlignment="1">
      <alignment horizontal="left" vertical="top" wrapText="1"/>
    </xf>
    <xf numFmtId="1" fontId="11" fillId="0" borderId="2" xfId="0" applyNumberFormat="1" applyFont="1" applyBorder="1" applyAlignment="1">
      <alignment horizontal="center" vertical="top" shrinkToFit="1"/>
    </xf>
    <xf numFmtId="0" fontId="50" fillId="0" borderId="2" xfId="0" applyFont="1" applyBorder="1" applyAlignment="1">
      <alignment horizontal="left" vertical="top" wrapText="1"/>
    </xf>
    <xf numFmtId="0" fontId="41" fillId="0" borderId="2" xfId="0" applyFont="1" applyBorder="1" applyAlignment="1">
      <alignment horizontal="left" vertical="top" wrapText="1"/>
    </xf>
    <xf numFmtId="4" fontId="46" fillId="7" borderId="1" xfId="0" applyNumberFormat="1" applyFont="1" applyFill="1" applyBorder="1" applyAlignment="1">
      <alignment horizontal="right" vertical="top" shrinkToFit="1"/>
    </xf>
    <xf numFmtId="1" fontId="43" fillId="0" borderId="1" xfId="0" applyNumberFormat="1" applyFont="1" applyBorder="1" applyAlignment="1">
      <alignment horizontal="center" vertical="top" shrinkToFit="1"/>
    </xf>
    <xf numFmtId="4" fontId="46" fillId="0" borderId="1" xfId="0" applyNumberFormat="1" applyFont="1" applyBorder="1" applyAlignment="1">
      <alignment horizontal="right" vertical="top" shrinkToFit="1"/>
    </xf>
    <xf numFmtId="4" fontId="45" fillId="0" borderId="10" xfId="0" applyNumberFormat="1" applyFont="1" applyBorder="1" applyAlignment="1" applyProtection="1">
      <alignment vertical="center"/>
      <protection locked="0"/>
    </xf>
    <xf numFmtId="0" fontId="50" fillId="7" borderId="0" xfId="0" applyFont="1" applyFill="1" applyAlignment="1">
      <alignment horizontal="left" vertical="top"/>
    </xf>
    <xf numFmtId="4" fontId="53" fillId="0" borderId="10" xfId="0" applyNumberFormat="1" applyFont="1" applyBorder="1" applyAlignment="1">
      <alignment vertical="center"/>
    </xf>
    <xf numFmtId="0" fontId="0" fillId="7" borderId="1" xfId="0" applyFill="1" applyBorder="1" applyAlignment="1">
      <alignment horizontal="left" vertical="center" wrapText="1"/>
    </xf>
    <xf numFmtId="4" fontId="1" fillId="7" borderId="1" xfId="0" applyNumberFormat="1" applyFont="1" applyFill="1" applyBorder="1" applyAlignment="1">
      <alignment horizontal="right" vertical="center" shrinkToFit="1"/>
    </xf>
    <xf numFmtId="4" fontId="55" fillId="7" borderId="1" xfId="0" applyNumberFormat="1" applyFont="1" applyFill="1" applyBorder="1" applyAlignment="1">
      <alignment horizontal="right" vertical="top" shrinkToFit="1"/>
    </xf>
    <xf numFmtId="3" fontId="50" fillId="0" borderId="0" xfId="0" applyNumberFormat="1" applyFont="1" applyAlignment="1">
      <alignment horizontal="left" vertical="top"/>
    </xf>
    <xf numFmtId="0" fontId="0" fillId="0" borderId="0" xfId="0"/>
    <xf numFmtId="4" fontId="0" fillId="0" borderId="0" xfId="0" applyNumberFormat="1"/>
    <xf numFmtId="0" fontId="58" fillId="0" borderId="0" xfId="0" applyFont="1" applyAlignment="1">
      <alignment horizontal="left"/>
    </xf>
    <xf numFmtId="0" fontId="62" fillId="0" borderId="0" xfId="0" applyFont="1" applyAlignment="1">
      <alignment horizontal="left" wrapText="1"/>
    </xf>
    <xf numFmtId="4" fontId="45" fillId="0" borderId="11" xfId="0" applyNumberFormat="1" applyFont="1" applyBorder="1" applyAlignment="1">
      <alignment vertical="center"/>
    </xf>
    <xf numFmtId="0" fontId="52" fillId="0" borderId="12" xfId="0" applyFont="1" applyBorder="1" applyAlignment="1">
      <alignment horizontal="center" vertical="center" wrapText="1"/>
    </xf>
    <xf numFmtId="3" fontId="52" fillId="0" borderId="12" xfId="0" applyNumberFormat="1" applyFont="1" applyBorder="1" applyAlignment="1">
      <alignment horizontal="center" vertical="center" wrapText="1"/>
    </xf>
    <xf numFmtId="0" fontId="52" fillId="0" borderId="12" xfId="0" applyFont="1" applyBorder="1" applyAlignment="1">
      <alignment horizontal="center" vertical="center"/>
    </xf>
    <xf numFmtId="0" fontId="63" fillId="0" borderId="0" xfId="0" applyFont="1" applyAlignment="1">
      <alignment horizontal="left" wrapText="1"/>
    </xf>
    <xf numFmtId="4" fontId="51" fillId="0" borderId="0" xfId="0" applyNumberFormat="1" applyFont="1" applyProtection="1">
      <protection hidden="1"/>
    </xf>
    <xf numFmtId="0" fontId="56" fillId="0" borderId="0" xfId="0" applyFont="1" applyAlignment="1">
      <alignment horizontal="center" vertical="top" wrapText="1"/>
    </xf>
    <xf numFmtId="0" fontId="64" fillId="0" borderId="0" xfId="0" applyFont="1" applyAlignment="1">
      <alignment wrapText="1"/>
    </xf>
    <xf numFmtId="4" fontId="56" fillId="0" borderId="0" xfId="0" applyNumberFormat="1" applyFont="1" applyProtection="1">
      <protection locked="0"/>
    </xf>
    <xf numFmtId="4" fontId="56" fillId="0" borderId="0" xfId="0" applyNumberFormat="1" applyFont="1"/>
    <xf numFmtId="4" fontId="65" fillId="0" borderId="0" xfId="0" applyNumberFormat="1" applyFont="1" applyProtection="1">
      <protection hidden="1"/>
    </xf>
    <xf numFmtId="4" fontId="64" fillId="0" borderId="0" xfId="0" applyNumberFormat="1" applyFont="1"/>
    <xf numFmtId="0" fontId="64" fillId="0" borderId="0" xfId="0" applyFont="1" applyAlignment="1">
      <alignment horizontal="left" wrapText="1"/>
    </xf>
    <xf numFmtId="4" fontId="51" fillId="0" borderId="0" xfId="0" applyNumberFormat="1" applyFont="1" applyProtection="1">
      <protection locked="0"/>
    </xf>
    <xf numFmtId="0" fontId="63" fillId="0" borderId="0" xfId="0" applyFont="1" applyAlignment="1">
      <alignment wrapText="1"/>
    </xf>
    <xf numFmtId="4" fontId="56" fillId="0" borderId="0" xfId="0" applyNumberFormat="1" applyFont="1" applyProtection="1">
      <protection hidden="1"/>
    </xf>
    <xf numFmtId="0" fontId="51" fillId="0" borderId="0" xfId="0" applyFont="1" applyAlignment="1">
      <alignment horizontal="center" wrapText="1"/>
    </xf>
    <xf numFmtId="0" fontId="56" fillId="0" borderId="0" xfId="0" applyFont="1" applyAlignment="1">
      <alignment horizontal="center" wrapText="1"/>
    </xf>
    <xf numFmtId="0" fontId="64" fillId="0" borderId="0" xfId="0" applyFont="1" applyAlignment="1">
      <alignment horizontal="center" wrapText="1"/>
    </xf>
    <xf numFmtId="0" fontId="51" fillId="0" borderId="0" xfId="0" applyFont="1" applyAlignment="1" applyProtection="1">
      <alignment horizontal="center" wrapText="1"/>
      <protection hidden="1"/>
    </xf>
    <xf numFmtId="4" fontId="51" fillId="0" borderId="0" xfId="0" applyNumberFormat="1" applyFont="1" applyAlignment="1">
      <alignment horizontal="right" vertical="center" wrapText="1"/>
    </xf>
    <xf numFmtId="0" fontId="52" fillId="0" borderId="13" xfId="0" applyFont="1" applyBorder="1" applyAlignment="1">
      <alignment horizontal="center" vertical="center" wrapText="1"/>
    </xf>
    <xf numFmtId="4" fontId="0" fillId="0" borderId="0" xfId="0" applyNumberFormat="1" applyAlignment="1">
      <alignment horizontal="left" vertical="top"/>
    </xf>
    <xf numFmtId="0" fontId="66" fillId="0" borderId="1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 vertical="top"/>
    </xf>
    <xf numFmtId="4" fontId="53" fillId="8" borderId="10" xfId="0" applyNumberFormat="1" applyFont="1" applyFill="1" applyBorder="1" applyAlignment="1">
      <alignment vertical="center"/>
    </xf>
    <xf numFmtId="0" fontId="0" fillId="0" borderId="1" xfId="0" applyBorder="1" applyAlignment="1">
      <alignment horizontal="right" vertical="top" wrapText="1"/>
    </xf>
    <xf numFmtId="0" fontId="0" fillId="0" borderId="2" xfId="0" applyBorder="1" applyAlignment="1">
      <alignment horizontal="right" vertical="top" wrapText="1"/>
    </xf>
    <xf numFmtId="0" fontId="0" fillId="8" borderId="1" xfId="0" applyFill="1" applyBorder="1" applyAlignment="1">
      <alignment horizontal="right" vertical="top" wrapText="1"/>
    </xf>
    <xf numFmtId="0" fontId="0" fillId="8" borderId="2" xfId="0" applyFill="1" applyBorder="1" applyAlignment="1">
      <alignment horizontal="right" vertical="top" wrapText="1"/>
    </xf>
    <xf numFmtId="0" fontId="0" fillId="2" borderId="2" xfId="0" applyFill="1" applyBorder="1" applyAlignment="1">
      <alignment horizontal="right" vertical="top" wrapText="1"/>
    </xf>
    <xf numFmtId="0" fontId="44" fillId="12" borderId="0" xfId="0" applyFont="1" applyFill="1" applyAlignment="1">
      <alignment horizontal="left" vertical="top"/>
    </xf>
    <xf numFmtId="0" fontId="63" fillId="0" borderId="0" xfId="0" applyFont="1" applyAlignment="1" applyProtection="1">
      <alignment wrapText="1"/>
      <protection hidden="1"/>
    </xf>
    <xf numFmtId="0" fontId="16" fillId="0" borderId="0" xfId="0" applyFont="1" applyAlignment="1">
      <alignment vertical="top"/>
    </xf>
    <xf numFmtId="4" fontId="73" fillId="0" borderId="2" xfId="0" applyNumberFormat="1" applyFont="1" applyBorder="1" applyAlignment="1">
      <alignment horizontal="right" vertical="top" shrinkToFit="1"/>
    </xf>
    <xf numFmtId="1" fontId="74" fillId="7" borderId="1" xfId="0" applyNumberFormat="1" applyFont="1" applyFill="1" applyBorder="1" applyAlignment="1">
      <alignment horizontal="right" vertical="top" shrinkToFit="1"/>
    </xf>
    <xf numFmtId="0" fontId="74" fillId="0" borderId="0" xfId="0" applyFont="1" applyAlignment="1">
      <alignment horizontal="left" vertical="top"/>
    </xf>
    <xf numFmtId="4" fontId="73" fillId="7" borderId="1" xfId="0" applyNumberFormat="1" applyFont="1" applyFill="1" applyBorder="1" applyAlignment="1">
      <alignment horizontal="right" vertical="top" shrinkToFit="1"/>
    </xf>
    <xf numFmtId="0" fontId="73" fillId="7" borderId="0" xfId="0" applyFont="1" applyFill="1" applyAlignment="1">
      <alignment horizontal="left" vertical="top"/>
    </xf>
    <xf numFmtId="0" fontId="74" fillId="7" borderId="0" xfId="0" applyFont="1" applyFill="1" applyAlignment="1">
      <alignment horizontal="left" vertical="top"/>
    </xf>
    <xf numFmtId="4" fontId="73" fillId="0" borderId="1" xfId="0" applyNumberFormat="1" applyFont="1" applyBorder="1" applyAlignment="1">
      <alignment horizontal="right" vertical="top" shrinkToFit="1"/>
    </xf>
    <xf numFmtId="1" fontId="73" fillId="7" borderId="1" xfId="0" applyNumberFormat="1" applyFont="1" applyFill="1" applyBorder="1" applyAlignment="1">
      <alignment horizontal="right" vertical="top" shrinkToFit="1"/>
    </xf>
    <xf numFmtId="0" fontId="73" fillId="0" borderId="0" xfId="0" applyFont="1" applyAlignment="1">
      <alignment horizontal="left" vertical="top"/>
    </xf>
    <xf numFmtId="3" fontId="73" fillId="0" borderId="0" xfId="0" applyNumberFormat="1" applyFont="1" applyAlignment="1">
      <alignment horizontal="left" vertical="top"/>
    </xf>
    <xf numFmtId="1" fontId="76" fillId="7" borderId="1" xfId="0" applyNumberFormat="1" applyFont="1" applyFill="1" applyBorder="1" applyAlignment="1">
      <alignment horizontal="right" vertical="top" shrinkToFit="1"/>
    </xf>
    <xf numFmtId="4" fontId="73" fillId="0" borderId="2" xfId="0" applyNumberFormat="1" applyFont="1" applyBorder="1" applyAlignment="1">
      <alignment horizontal="right" vertical="center" shrinkToFit="1"/>
    </xf>
    <xf numFmtId="4" fontId="75" fillId="0" borderId="10" xfId="0" applyNumberFormat="1" applyFont="1" applyBorder="1" applyAlignment="1" applyProtection="1">
      <alignment horizontal="right" vertical="center"/>
      <protection locked="0"/>
    </xf>
    <xf numFmtId="1" fontId="9" fillId="3" borderId="1" xfId="0" applyNumberFormat="1" applyFont="1" applyFill="1" applyBorder="1" applyAlignment="1">
      <alignment horizontal="right" vertical="center" shrinkToFit="1"/>
    </xf>
    <xf numFmtId="4" fontId="73" fillId="0" borderId="2" xfId="0" applyNumberFormat="1" applyFont="1" applyBorder="1" applyAlignment="1">
      <alignment horizontal="right" vertical="center" wrapText="1"/>
    </xf>
    <xf numFmtId="43" fontId="73" fillId="0" borderId="2" xfId="1" applyFont="1" applyFill="1" applyBorder="1" applyAlignment="1">
      <alignment horizontal="right" vertical="top" shrinkToFit="1"/>
    </xf>
    <xf numFmtId="1" fontId="9" fillId="0" borderId="1" xfId="0" applyNumberFormat="1" applyFont="1" applyBorder="1" applyAlignment="1">
      <alignment horizontal="center" vertical="center" shrinkToFit="1"/>
    </xf>
    <xf numFmtId="1" fontId="11" fillId="0" borderId="1" xfId="0" applyNumberFormat="1" applyFont="1" applyBorder="1" applyAlignment="1">
      <alignment horizontal="center" vertical="center" shrinkToFit="1"/>
    </xf>
    <xf numFmtId="1" fontId="43" fillId="0" borderId="2" xfId="0" applyNumberFormat="1" applyFont="1" applyBorder="1" applyAlignment="1">
      <alignment horizontal="center" vertical="center" shrinkToFit="1"/>
    </xf>
    <xf numFmtId="1" fontId="11" fillId="0" borderId="2" xfId="0" applyNumberFormat="1" applyFont="1" applyBorder="1" applyAlignment="1">
      <alignment horizontal="center" vertical="center" shrinkToFit="1"/>
    </xf>
    <xf numFmtId="1" fontId="9" fillId="0" borderId="7" xfId="0" applyNumberFormat="1" applyFont="1" applyBorder="1" applyAlignment="1">
      <alignment horizontal="center" vertical="center" shrinkToFi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" fontId="43" fillId="7" borderId="1" xfId="0" applyNumberFormat="1" applyFont="1" applyFill="1" applyBorder="1" applyAlignment="1">
      <alignment horizontal="right" vertical="top" shrinkToFit="1"/>
    </xf>
    <xf numFmtId="1" fontId="46" fillId="0" borderId="2" xfId="0" applyNumberFormat="1" applyFont="1" applyBorder="1" applyAlignment="1">
      <alignment horizontal="center" vertical="center" shrinkToFit="1"/>
    </xf>
    <xf numFmtId="1" fontId="46" fillId="7" borderId="1" xfId="0" applyNumberFormat="1" applyFont="1" applyFill="1" applyBorder="1" applyAlignment="1">
      <alignment horizontal="right" vertical="top" shrinkToFit="1"/>
    </xf>
    <xf numFmtId="0" fontId="74" fillId="0" borderId="0" xfId="0" applyFont="1" applyAlignment="1">
      <alignment horizontal="right" vertical="center"/>
    </xf>
    <xf numFmtId="4" fontId="73" fillId="11" borderId="1" xfId="0" applyNumberFormat="1" applyFont="1" applyFill="1" applyBorder="1" applyAlignment="1">
      <alignment horizontal="right" vertical="center" shrinkToFit="1"/>
    </xf>
    <xf numFmtId="4" fontId="73" fillId="7" borderId="1" xfId="0" applyNumberFormat="1" applyFont="1" applyFill="1" applyBorder="1" applyAlignment="1">
      <alignment horizontal="right" vertical="center" shrinkToFit="1"/>
    </xf>
    <xf numFmtId="4" fontId="73" fillId="3" borderId="1" xfId="0" applyNumberFormat="1" applyFont="1" applyFill="1" applyBorder="1" applyAlignment="1">
      <alignment horizontal="right" vertical="center" shrinkToFit="1"/>
    </xf>
    <xf numFmtId="4" fontId="73" fillId="4" borderId="1" xfId="0" applyNumberFormat="1" applyFont="1" applyFill="1" applyBorder="1" applyAlignment="1">
      <alignment horizontal="right" vertical="center" shrinkToFit="1"/>
    </xf>
    <xf numFmtId="4" fontId="73" fillId="5" borderId="1" xfId="0" applyNumberFormat="1" applyFont="1" applyFill="1" applyBorder="1" applyAlignment="1">
      <alignment horizontal="right" vertical="center" shrinkToFit="1"/>
    </xf>
    <xf numFmtId="4" fontId="73" fillId="6" borderId="1" xfId="0" applyNumberFormat="1" applyFont="1" applyFill="1" applyBorder="1" applyAlignment="1">
      <alignment horizontal="right" vertical="center" shrinkToFit="1"/>
    </xf>
    <xf numFmtId="4" fontId="74" fillId="0" borderId="1" xfId="0" applyNumberFormat="1" applyFont="1" applyBorder="1" applyAlignment="1">
      <alignment horizontal="right" vertical="center" shrinkToFit="1"/>
    </xf>
    <xf numFmtId="4" fontId="73" fillId="5" borderId="7" xfId="0" applyNumberFormat="1" applyFont="1" applyFill="1" applyBorder="1" applyAlignment="1">
      <alignment horizontal="right" vertical="center" shrinkToFit="1"/>
    </xf>
    <xf numFmtId="4" fontId="73" fillId="6" borderId="2" xfId="0" applyNumberFormat="1" applyFont="1" applyFill="1" applyBorder="1" applyAlignment="1">
      <alignment horizontal="right" vertical="center" shrinkToFit="1"/>
    </xf>
    <xf numFmtId="4" fontId="73" fillId="0" borderId="1" xfId="0" applyNumberFormat="1" applyFont="1" applyBorder="1" applyAlignment="1">
      <alignment horizontal="right" vertical="center" shrinkToFit="1"/>
    </xf>
    <xf numFmtId="4" fontId="73" fillId="0" borderId="7" xfId="0" applyNumberFormat="1" applyFont="1" applyBorder="1" applyAlignment="1">
      <alignment horizontal="right" vertical="center" shrinkToFit="1"/>
    </xf>
    <xf numFmtId="4" fontId="74" fillId="0" borderId="2" xfId="0" applyNumberFormat="1" applyFont="1" applyBorder="1" applyAlignment="1">
      <alignment horizontal="right" vertical="center" shrinkToFit="1"/>
    </xf>
    <xf numFmtId="2" fontId="74" fillId="0" borderId="1" xfId="0" applyNumberFormat="1" applyFont="1" applyBorder="1" applyAlignment="1">
      <alignment horizontal="right" vertical="center" shrinkToFit="1"/>
    </xf>
    <xf numFmtId="4" fontId="73" fillId="4" borderId="7" xfId="0" applyNumberFormat="1" applyFont="1" applyFill="1" applyBorder="1" applyAlignment="1">
      <alignment horizontal="right" vertical="center" shrinkToFit="1"/>
    </xf>
    <xf numFmtId="4" fontId="74" fillId="7" borderId="1" xfId="0" applyNumberFormat="1" applyFont="1" applyFill="1" applyBorder="1" applyAlignment="1">
      <alignment horizontal="right" vertical="center" shrinkToFit="1"/>
    </xf>
    <xf numFmtId="4" fontId="73" fillId="0" borderId="2" xfId="1" applyNumberFormat="1" applyFont="1" applyFill="1" applyBorder="1" applyAlignment="1">
      <alignment horizontal="right" vertical="center" shrinkToFit="1"/>
    </xf>
    <xf numFmtId="4" fontId="74" fillId="0" borderId="7" xfId="0" applyNumberFormat="1" applyFont="1" applyBorder="1" applyAlignment="1">
      <alignment horizontal="right" vertical="center" shrinkToFit="1"/>
    </xf>
    <xf numFmtId="4" fontId="74" fillId="0" borderId="0" xfId="0" applyNumberFormat="1" applyFont="1" applyAlignment="1">
      <alignment horizontal="right" vertical="center" shrinkToFit="1"/>
    </xf>
    <xf numFmtId="4" fontId="0" fillId="12" borderId="0" xfId="0" applyNumberFormat="1" applyFill="1" applyAlignment="1">
      <alignment horizontal="right" vertical="top"/>
    </xf>
    <xf numFmtId="4" fontId="0" fillId="12" borderId="0" xfId="0" applyNumberFormat="1" applyFill="1" applyAlignment="1">
      <alignment vertical="center"/>
    </xf>
    <xf numFmtId="0" fontId="50" fillId="12" borderId="0" xfId="0" applyFont="1" applyFill="1" applyAlignment="1">
      <alignment horizontal="left" vertical="top"/>
    </xf>
    <xf numFmtId="4" fontId="44" fillId="12" borderId="0" xfId="0" applyNumberFormat="1" applyFont="1" applyFill="1" applyAlignment="1">
      <alignment vertical="center"/>
    </xf>
    <xf numFmtId="4" fontId="43" fillId="10" borderId="2" xfId="0" applyNumberFormat="1" applyFont="1" applyFill="1" applyBorder="1" applyAlignment="1">
      <alignment horizontal="right" vertical="center" shrinkToFit="1"/>
    </xf>
    <xf numFmtId="1" fontId="43" fillId="10" borderId="1" xfId="0" applyNumberFormat="1" applyFont="1" applyFill="1" applyBorder="1" applyAlignment="1">
      <alignment horizontal="right" vertical="center" shrinkToFit="1"/>
    </xf>
    <xf numFmtId="1" fontId="9" fillId="11" borderId="1" xfId="0" applyNumberFormat="1" applyFont="1" applyFill="1" applyBorder="1" applyAlignment="1">
      <alignment horizontal="right" vertical="center" shrinkToFit="1"/>
    </xf>
    <xf numFmtId="1" fontId="74" fillId="7" borderId="1" xfId="0" applyNumberFormat="1" applyFont="1" applyFill="1" applyBorder="1" applyAlignment="1">
      <alignment horizontal="right" vertical="center" shrinkToFit="1"/>
    </xf>
    <xf numFmtId="1" fontId="9" fillId="4" borderId="1" xfId="0" applyNumberFormat="1" applyFont="1" applyFill="1" applyBorder="1" applyAlignment="1">
      <alignment horizontal="right" vertical="center" shrinkToFit="1"/>
    </xf>
    <xf numFmtId="4" fontId="1" fillId="8" borderId="1" xfId="0" applyNumberFormat="1" applyFont="1" applyFill="1" applyBorder="1" applyAlignment="1">
      <alignment horizontal="right" vertical="top" shrinkToFit="1"/>
    </xf>
    <xf numFmtId="0" fontId="44" fillId="0" borderId="0" xfId="0" applyFont="1" applyAlignment="1">
      <alignment horizontal="center" vertical="center"/>
    </xf>
    <xf numFmtId="0" fontId="73" fillId="0" borderId="0" xfId="0" applyFont="1" applyAlignment="1">
      <alignment horizontal="center" vertical="center"/>
    </xf>
    <xf numFmtId="4" fontId="44" fillId="12" borderId="0" xfId="0" applyNumberFormat="1" applyFont="1" applyFill="1" applyAlignment="1">
      <alignment horizontal="right" vertical="center"/>
    </xf>
    <xf numFmtId="0" fontId="81" fillId="7" borderId="0" xfId="0" applyFont="1" applyFill="1" applyAlignment="1">
      <alignment horizontal="left" vertical="top"/>
    </xf>
    <xf numFmtId="1" fontId="46" fillId="0" borderId="1" xfId="0" applyNumberFormat="1" applyFont="1" applyBorder="1" applyAlignment="1">
      <alignment horizontal="center" vertical="top" shrinkToFit="1"/>
    </xf>
    <xf numFmtId="1" fontId="11" fillId="0" borderId="0" xfId="0" applyNumberFormat="1" applyFont="1" applyAlignment="1">
      <alignment horizontal="center" vertical="center" shrinkToFit="1"/>
    </xf>
    <xf numFmtId="0" fontId="33" fillId="0" borderId="0" xfId="0" applyFont="1" applyAlignment="1">
      <alignment horizontal="left" vertical="top" wrapText="1"/>
    </xf>
    <xf numFmtId="4" fontId="11" fillId="0" borderId="0" xfId="0" applyNumberFormat="1" applyFont="1" applyAlignment="1">
      <alignment horizontal="right" vertical="top" shrinkToFit="1"/>
    </xf>
    <xf numFmtId="1" fontId="11" fillId="7" borderId="0" xfId="0" applyNumberFormat="1" applyFont="1" applyFill="1" applyAlignment="1">
      <alignment horizontal="right" vertical="top" shrinkToFit="1"/>
    </xf>
    <xf numFmtId="4" fontId="43" fillId="5" borderId="1" xfId="0" applyNumberFormat="1" applyFont="1" applyFill="1" applyBorder="1" applyAlignment="1">
      <alignment horizontal="right" vertical="center" shrinkToFit="1"/>
    </xf>
    <xf numFmtId="4" fontId="43" fillId="0" borderId="7" xfId="0" applyNumberFormat="1" applyFont="1" applyBorder="1" applyAlignment="1">
      <alignment horizontal="right" vertical="top" shrinkToFit="1"/>
    </xf>
    <xf numFmtId="4" fontId="43" fillId="0" borderId="1" xfId="0" applyNumberFormat="1" applyFont="1" applyBorder="1" applyAlignment="1">
      <alignment horizontal="right" vertical="center" shrinkToFit="1"/>
    </xf>
    <xf numFmtId="4" fontId="62" fillId="0" borderId="10" xfId="0" applyNumberFormat="1" applyFont="1" applyBorder="1" applyAlignment="1" applyProtection="1">
      <alignment vertical="center"/>
      <protection locked="0"/>
    </xf>
    <xf numFmtId="4" fontId="74" fillId="0" borderId="2" xfId="0" applyNumberFormat="1" applyFont="1" applyBorder="1" applyAlignment="1">
      <alignment horizontal="right" vertical="top" shrinkToFit="1"/>
    </xf>
    <xf numFmtId="4" fontId="50" fillId="0" borderId="0" xfId="0" applyNumberFormat="1" applyFont="1" applyAlignment="1">
      <alignment horizontal="left" vertical="top"/>
    </xf>
    <xf numFmtId="0" fontId="32" fillId="0" borderId="2" xfId="0" applyFont="1" applyBorder="1" applyAlignment="1">
      <alignment horizontal="left" vertical="top" wrapText="1"/>
    </xf>
    <xf numFmtId="0" fontId="0" fillId="0" borderId="0" xfId="0" applyAlignment="1">
      <alignment horizontal="right" vertical="top"/>
    </xf>
    <xf numFmtId="0" fontId="42" fillId="7" borderId="0" xfId="0" applyFont="1" applyFill="1" applyAlignment="1">
      <alignment horizontal="left" vertical="center" wrapText="1"/>
    </xf>
    <xf numFmtId="0" fontId="57" fillId="13" borderId="0" xfId="2" applyFont="1" applyFill="1" applyAlignment="1">
      <alignment horizontal="left" vertical="top"/>
    </xf>
    <xf numFmtId="0" fontId="78" fillId="13" borderId="0" xfId="2" applyFont="1" applyFill="1" applyAlignment="1">
      <alignment horizontal="left" vertical="top"/>
    </xf>
    <xf numFmtId="4" fontId="0" fillId="12" borderId="0" xfId="0" applyNumberFormat="1" applyFill="1" applyAlignment="1">
      <alignment horizontal="right" vertical="center"/>
    </xf>
    <xf numFmtId="4" fontId="73" fillId="4" borderId="1" xfId="0" applyNumberFormat="1" applyFont="1" applyFill="1" applyBorder="1" applyAlignment="1">
      <alignment horizontal="right" vertical="top" shrinkToFit="1"/>
    </xf>
    <xf numFmtId="4" fontId="73" fillId="5" borderId="1" xfId="0" applyNumberFormat="1" applyFont="1" applyFill="1" applyBorder="1" applyAlignment="1">
      <alignment horizontal="right" vertical="top" shrinkToFit="1"/>
    </xf>
    <xf numFmtId="4" fontId="73" fillId="6" borderId="1" xfId="0" applyNumberFormat="1" applyFont="1" applyFill="1" applyBorder="1" applyAlignment="1">
      <alignment horizontal="right" vertical="top" shrinkToFit="1"/>
    </xf>
    <xf numFmtId="4" fontId="75" fillId="0" borderId="10" xfId="0" applyNumberFormat="1" applyFont="1" applyBorder="1" applyAlignment="1" applyProtection="1">
      <alignment vertical="center"/>
      <protection locked="0"/>
    </xf>
    <xf numFmtId="4" fontId="88" fillId="3" borderId="1" xfId="0" applyNumberFormat="1" applyFont="1" applyFill="1" applyBorder="1" applyAlignment="1">
      <alignment horizontal="right" vertical="center" shrinkToFit="1"/>
    </xf>
    <xf numFmtId="0" fontId="29" fillId="0" borderId="0" xfId="0" applyFont="1" applyAlignment="1">
      <alignment horizontal="left" vertical="top" wrapText="1"/>
    </xf>
    <xf numFmtId="0" fontId="83" fillId="7" borderId="0" xfId="0" applyFont="1" applyFill="1" applyAlignment="1">
      <alignment horizontal="left" vertical="top"/>
    </xf>
    <xf numFmtId="0" fontId="8" fillId="0" borderId="0" xfId="0" applyFont="1" applyAlignment="1">
      <alignment horizontal="left" vertical="top"/>
    </xf>
    <xf numFmtId="0" fontId="82" fillId="0" borderId="0" xfId="0" applyFont="1" applyAlignment="1">
      <alignment horizontal="left" vertical="top"/>
    </xf>
    <xf numFmtId="0" fontId="89" fillId="0" borderId="0" xfId="0" applyFont="1" applyAlignment="1">
      <alignment horizontal="center" vertical="top" wrapText="1"/>
    </xf>
    <xf numFmtId="0" fontId="62" fillId="0" borderId="0" xfId="0" applyFont="1" applyAlignment="1">
      <alignment horizontal="left" vertical="top" wrapText="1"/>
    </xf>
    <xf numFmtId="1" fontId="9" fillId="5" borderId="1" xfId="0" applyNumberFormat="1" applyFont="1" applyFill="1" applyBorder="1" applyAlignment="1">
      <alignment horizontal="right" vertical="center" shrinkToFit="1"/>
    </xf>
    <xf numFmtId="0" fontId="83" fillId="7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1" fontId="9" fillId="0" borderId="9" xfId="0" applyNumberFormat="1" applyFont="1" applyBorder="1" applyAlignment="1">
      <alignment horizontal="center" vertical="top" shrinkToFit="1"/>
    </xf>
    <xf numFmtId="0" fontId="0" fillId="0" borderId="15" xfId="0" applyBorder="1" applyAlignment="1">
      <alignment horizontal="left" vertical="top" wrapText="1"/>
    </xf>
    <xf numFmtId="1" fontId="9" fillId="0" borderId="9" xfId="0" applyNumberFormat="1" applyFont="1" applyBorder="1" applyAlignment="1">
      <alignment horizontal="center" vertical="center" shrinkToFit="1"/>
    </xf>
    <xf numFmtId="1" fontId="11" fillId="0" borderId="7" xfId="0" applyNumberFormat="1" applyFont="1" applyBorder="1" applyAlignment="1">
      <alignment horizontal="center" vertical="center" shrinkToFit="1"/>
    </xf>
    <xf numFmtId="0" fontId="33" fillId="0" borderId="8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33" fillId="0" borderId="15" xfId="0" applyFont="1" applyBorder="1" applyAlignment="1">
      <alignment horizontal="left" vertical="top" wrapText="1"/>
    </xf>
    <xf numFmtId="164" fontId="73" fillId="2" borderId="1" xfId="0" applyNumberFormat="1" applyFont="1" applyFill="1" applyBorder="1" applyAlignment="1">
      <alignment horizontal="center" vertical="center" shrinkToFit="1"/>
    </xf>
    <xf numFmtId="0" fontId="50" fillId="2" borderId="1" xfId="0" applyFont="1" applyFill="1" applyBorder="1" applyAlignment="1">
      <alignment horizontal="center" vertical="center" wrapText="1"/>
    </xf>
    <xf numFmtId="1" fontId="11" fillId="0" borderId="8" xfId="0" applyNumberFormat="1" applyFont="1" applyBorder="1" applyAlignment="1">
      <alignment horizontal="center" vertical="center" shrinkToFit="1"/>
    </xf>
    <xf numFmtId="0" fontId="0" fillId="7" borderId="1" xfId="0" applyFill="1" applyBorder="1" applyAlignment="1">
      <alignment horizontal="right" vertical="center" wrapText="1"/>
    </xf>
    <xf numFmtId="0" fontId="0" fillId="7" borderId="2" xfId="0" applyFill="1" applyBorder="1" applyAlignment="1">
      <alignment horizontal="right" vertical="center" wrapText="1"/>
    </xf>
    <xf numFmtId="0" fontId="81" fillId="0" borderId="0" xfId="0" applyFont="1" applyAlignment="1">
      <alignment horizontal="left" vertical="top"/>
    </xf>
    <xf numFmtId="0" fontId="41" fillId="0" borderId="5" xfId="0" applyFont="1" applyBorder="1" applyAlignment="1">
      <alignment horizontal="left" vertical="top" wrapText="1"/>
    </xf>
    <xf numFmtId="1" fontId="11" fillId="0" borderId="14" xfId="0" applyNumberFormat="1" applyFont="1" applyBorder="1" applyAlignment="1">
      <alignment horizontal="center" vertical="top" shrinkToFit="1"/>
    </xf>
    <xf numFmtId="1" fontId="11" fillId="0" borderId="22" xfId="0" applyNumberFormat="1" applyFont="1" applyBorder="1" applyAlignment="1">
      <alignment horizontal="center" vertical="top" shrinkToFit="1"/>
    </xf>
    <xf numFmtId="0" fontId="10" fillId="0" borderId="22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1" fontId="9" fillId="0" borderId="14" xfId="0" applyNumberFormat="1" applyFont="1" applyBorder="1" applyAlignment="1">
      <alignment horizontal="center" vertical="top" shrinkToFit="1"/>
    </xf>
    <xf numFmtId="0" fontId="0" fillId="0" borderId="14" xfId="0" applyBorder="1" applyAlignment="1">
      <alignment horizontal="left" vertical="top" wrapText="1"/>
    </xf>
    <xf numFmtId="4" fontId="74" fillId="7" borderId="7" xfId="0" applyNumberFormat="1" applyFont="1" applyFill="1" applyBorder="1" applyAlignment="1">
      <alignment horizontal="right" vertical="center" shrinkToFit="1"/>
    </xf>
    <xf numFmtId="0" fontId="80" fillId="7" borderId="0" xfId="0" applyFont="1" applyFill="1" applyAlignment="1">
      <alignment horizontal="left" vertical="top" wrapText="1"/>
    </xf>
    <xf numFmtId="4" fontId="73" fillId="6" borderId="7" xfId="0" applyNumberFormat="1" applyFont="1" applyFill="1" applyBorder="1" applyAlignment="1">
      <alignment horizontal="right" vertical="center" shrinkToFit="1"/>
    </xf>
    <xf numFmtId="1" fontId="11" fillId="7" borderId="9" xfId="0" applyNumberFormat="1" applyFont="1" applyFill="1" applyBorder="1" applyAlignment="1">
      <alignment horizontal="right" vertical="top" shrinkToFit="1"/>
    </xf>
    <xf numFmtId="4" fontId="73" fillId="7" borderId="14" xfId="0" applyNumberFormat="1" applyFont="1" applyFill="1" applyBorder="1" applyAlignment="1">
      <alignment horizontal="right" vertical="center" shrinkToFit="1"/>
    </xf>
    <xf numFmtId="4" fontId="74" fillId="7" borderId="14" xfId="0" applyNumberFormat="1" applyFont="1" applyFill="1" applyBorder="1" applyAlignment="1">
      <alignment horizontal="right" vertical="center" shrinkToFit="1"/>
    </xf>
    <xf numFmtId="4" fontId="46" fillId="7" borderId="14" xfId="0" applyNumberFormat="1" applyFont="1" applyFill="1" applyBorder="1" applyAlignment="1">
      <alignment horizontal="right" vertical="top" shrinkToFit="1"/>
    </xf>
    <xf numFmtId="1" fontId="11" fillId="7" borderId="4" xfId="0" applyNumberFormat="1" applyFont="1" applyFill="1" applyBorder="1" applyAlignment="1">
      <alignment horizontal="right" vertical="top" shrinkToFit="1"/>
    </xf>
    <xf numFmtId="1" fontId="11" fillId="7" borderId="7" xfId="0" applyNumberFormat="1" applyFont="1" applyFill="1" applyBorder="1" applyAlignment="1">
      <alignment horizontal="right" vertical="top" shrinkToFit="1"/>
    </xf>
    <xf numFmtId="4" fontId="75" fillId="0" borderId="24" xfId="0" applyNumberFormat="1" applyFont="1" applyBorder="1" applyAlignment="1" applyProtection="1">
      <alignment horizontal="right" vertical="center"/>
      <protection locked="0"/>
    </xf>
    <xf numFmtId="1" fontId="11" fillId="7" borderId="14" xfId="0" applyNumberFormat="1" applyFont="1" applyFill="1" applyBorder="1" applyAlignment="1">
      <alignment horizontal="right" vertical="top" shrinkToFit="1"/>
    </xf>
    <xf numFmtId="4" fontId="12" fillId="0" borderId="10" xfId="0" applyNumberFormat="1" applyFont="1" applyBorder="1" applyAlignment="1" applyProtection="1">
      <alignment vertical="center"/>
      <protection locked="0"/>
    </xf>
    <xf numFmtId="4" fontId="43" fillId="4" borderId="1" xfId="0" applyNumberFormat="1" applyFont="1" applyFill="1" applyBorder="1" applyAlignment="1">
      <alignment horizontal="right" vertical="top" shrinkToFit="1"/>
    </xf>
    <xf numFmtId="4" fontId="43" fillId="5" borderId="1" xfId="0" applyNumberFormat="1" applyFont="1" applyFill="1" applyBorder="1" applyAlignment="1">
      <alignment horizontal="right" vertical="top" shrinkToFit="1"/>
    </xf>
    <xf numFmtId="4" fontId="43" fillId="6" borderId="1" xfId="0" applyNumberFormat="1" applyFont="1" applyFill="1" applyBorder="1" applyAlignment="1">
      <alignment horizontal="right" vertical="top" shrinkToFit="1"/>
    </xf>
    <xf numFmtId="0" fontId="90" fillId="0" borderId="0" xfId="0" applyFont="1" applyAlignment="1">
      <alignment horizontal="left" vertical="top"/>
    </xf>
    <xf numFmtId="0" fontId="44" fillId="0" borderId="1" xfId="0" applyFont="1" applyBorder="1" applyAlignment="1">
      <alignment horizontal="left" wrapText="1"/>
    </xf>
    <xf numFmtId="4" fontId="12" fillId="8" borderId="10" xfId="0" applyNumberFormat="1" applyFont="1" applyFill="1" applyBorder="1" applyAlignment="1">
      <alignment vertical="center"/>
    </xf>
    <xf numFmtId="4" fontId="73" fillId="7" borderId="2" xfId="0" applyNumberFormat="1" applyFont="1" applyFill="1" applyBorder="1" applyAlignment="1">
      <alignment horizontal="right" vertical="center" shrinkToFit="1"/>
    </xf>
    <xf numFmtId="0" fontId="67" fillId="0" borderId="15" xfId="0" applyFont="1" applyBorder="1" applyAlignment="1">
      <alignment horizontal="left" vertical="top" wrapText="1"/>
    </xf>
    <xf numFmtId="0" fontId="67" fillId="0" borderId="2" xfId="0" applyFont="1" applyBorder="1" applyAlignment="1">
      <alignment horizontal="left" vertical="top" wrapText="1"/>
    </xf>
    <xf numFmtId="1" fontId="11" fillId="0" borderId="8" xfId="0" applyNumberFormat="1" applyFont="1" applyBorder="1" applyAlignment="1">
      <alignment horizontal="center" vertical="top" shrinkToFit="1"/>
    </xf>
    <xf numFmtId="0" fontId="0" fillId="0" borderId="27" xfId="0" applyBorder="1" applyAlignment="1">
      <alignment horizontal="left" vertical="top"/>
    </xf>
    <xf numFmtId="1" fontId="11" fillId="0" borderId="14" xfId="0" applyNumberFormat="1" applyFont="1" applyBorder="1" applyAlignment="1">
      <alignment horizontal="center" vertical="center" shrinkToFit="1"/>
    </xf>
    <xf numFmtId="4" fontId="43" fillId="0" borderId="14" xfId="0" applyNumberFormat="1" applyFont="1" applyBorder="1" applyAlignment="1">
      <alignment horizontal="right" vertical="top" shrinkToFit="1"/>
    </xf>
    <xf numFmtId="4" fontId="73" fillId="11" borderId="9" xfId="0" applyNumberFormat="1" applyFont="1" applyFill="1" applyBorder="1" applyAlignment="1">
      <alignment horizontal="right" vertical="center" shrinkToFit="1"/>
    </xf>
    <xf numFmtId="1" fontId="9" fillId="11" borderId="9" xfId="0" applyNumberFormat="1" applyFont="1" applyFill="1" applyBorder="1" applyAlignment="1">
      <alignment horizontal="right" vertical="center" shrinkToFit="1"/>
    </xf>
    <xf numFmtId="0" fontId="0" fillId="0" borderId="17" xfId="0" applyBorder="1" applyAlignment="1">
      <alignment horizontal="left" vertical="top"/>
    </xf>
    <xf numFmtId="1" fontId="11" fillId="0" borderId="18" xfId="0" applyNumberFormat="1" applyFont="1" applyBorder="1" applyAlignment="1">
      <alignment horizontal="left" vertical="top" shrinkToFit="1"/>
    </xf>
    <xf numFmtId="0" fontId="10" fillId="0" borderId="18" xfId="0" applyFont="1" applyBorder="1" applyAlignment="1">
      <alignment horizontal="left" vertical="top" wrapText="1"/>
    </xf>
    <xf numFmtId="4" fontId="74" fillId="0" borderId="18" xfId="0" applyNumberFormat="1" applyFont="1" applyBorder="1" applyAlignment="1">
      <alignment horizontal="right" vertical="center" shrinkToFi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10" fillId="0" borderId="30" xfId="0" applyFont="1" applyBorder="1" applyAlignment="1">
      <alignment horizontal="left" vertical="top" wrapText="1"/>
    </xf>
    <xf numFmtId="1" fontId="11" fillId="0" borderId="33" xfId="0" applyNumberFormat="1" applyFont="1" applyBorder="1" applyAlignment="1">
      <alignment horizontal="center" vertical="center" shrinkToFit="1"/>
    </xf>
    <xf numFmtId="4" fontId="43" fillId="7" borderId="7" xfId="0" applyNumberFormat="1" applyFont="1" applyFill="1" applyBorder="1" applyAlignment="1">
      <alignment horizontal="right" vertical="top" shrinkToFit="1"/>
    </xf>
    <xf numFmtId="4" fontId="73" fillId="7" borderId="7" xfId="0" applyNumberFormat="1" applyFont="1" applyFill="1" applyBorder="1" applyAlignment="1">
      <alignment horizontal="right" vertical="center" shrinkToFit="1"/>
    </xf>
    <xf numFmtId="4" fontId="43" fillId="7" borderId="14" xfId="0" applyNumberFormat="1" applyFont="1" applyFill="1" applyBorder="1" applyAlignment="1">
      <alignment horizontal="right" vertical="top" shrinkToFit="1"/>
    </xf>
    <xf numFmtId="4" fontId="75" fillId="0" borderId="34" xfId="0" applyNumberFormat="1" applyFont="1" applyBorder="1" applyAlignment="1" applyProtection="1">
      <alignment horizontal="right" vertical="center"/>
      <protection locked="0"/>
    </xf>
    <xf numFmtId="1" fontId="9" fillId="0" borderId="19" xfId="0" applyNumberFormat="1" applyFont="1" applyBorder="1" applyAlignment="1">
      <alignment horizontal="center" vertical="top" shrinkToFit="1"/>
    </xf>
    <xf numFmtId="0" fontId="0" fillId="0" borderId="35" xfId="0" applyBorder="1" applyAlignment="1">
      <alignment horizontal="left" vertical="top"/>
    </xf>
    <xf numFmtId="4" fontId="73" fillId="3" borderId="9" xfId="0" applyNumberFormat="1" applyFont="1" applyFill="1" applyBorder="1" applyAlignment="1">
      <alignment horizontal="right" vertical="center" shrinkToFit="1"/>
    </xf>
    <xf numFmtId="4" fontId="74" fillId="0" borderId="14" xfId="0" applyNumberFormat="1" applyFont="1" applyBorder="1" applyAlignment="1">
      <alignment horizontal="right" vertical="center" shrinkToFit="1"/>
    </xf>
    <xf numFmtId="1" fontId="43" fillId="0" borderId="14" xfId="0" applyNumberFormat="1" applyFont="1" applyBorder="1" applyAlignment="1">
      <alignment horizontal="center" vertical="top" shrinkToFit="1"/>
    </xf>
    <xf numFmtId="1" fontId="43" fillId="0" borderId="14" xfId="0" applyNumberFormat="1" applyFont="1" applyBorder="1" applyAlignment="1">
      <alignment horizontal="center" vertical="center" shrinkToFit="1"/>
    </xf>
    <xf numFmtId="0" fontId="0" fillId="0" borderId="32" xfId="0" applyBorder="1" applyAlignment="1">
      <alignment horizontal="left" vertical="top"/>
    </xf>
    <xf numFmtId="1" fontId="2" fillId="0" borderId="7" xfId="0" applyNumberFormat="1" applyFont="1" applyBorder="1" applyAlignment="1">
      <alignment horizontal="left" vertical="top" shrinkToFit="1"/>
    </xf>
    <xf numFmtId="1" fontId="1" fillId="7" borderId="7" xfId="0" applyNumberFormat="1" applyFont="1" applyFill="1" applyBorder="1" applyAlignment="1">
      <alignment horizontal="right" vertical="top" shrinkToFit="1"/>
    </xf>
    <xf numFmtId="1" fontId="2" fillId="0" borderId="14" xfId="0" applyNumberFormat="1" applyFont="1" applyBorder="1" applyAlignment="1">
      <alignment horizontal="left" vertical="top" shrinkToFit="1"/>
    </xf>
    <xf numFmtId="4" fontId="2" fillId="0" borderId="14" xfId="0" applyNumberFormat="1" applyFont="1" applyBorder="1" applyAlignment="1">
      <alignment horizontal="right" vertical="top" shrinkToFit="1"/>
    </xf>
    <xf numFmtId="1" fontId="55" fillId="0" borderId="14" xfId="0" applyNumberFormat="1" applyFont="1" applyBorder="1" applyAlignment="1">
      <alignment horizontal="left" vertical="top" shrinkToFit="1"/>
    </xf>
    <xf numFmtId="4" fontId="55" fillId="0" borderId="14" xfId="0" applyNumberFormat="1" applyFont="1" applyBorder="1" applyAlignment="1">
      <alignment horizontal="right" vertical="top" shrinkToFit="1"/>
    </xf>
    <xf numFmtId="4" fontId="0" fillId="0" borderId="0" xfId="0" applyNumberFormat="1" applyAlignment="1">
      <alignment horizontal="right" vertical="top"/>
    </xf>
    <xf numFmtId="4" fontId="62" fillId="7" borderId="1" xfId="0" applyNumberFormat="1" applyFont="1" applyFill="1" applyBorder="1" applyAlignment="1">
      <alignment horizontal="right" vertical="center" shrinkToFit="1"/>
    </xf>
    <xf numFmtId="4" fontId="10" fillId="0" borderId="1" xfId="0" applyNumberFormat="1" applyFont="1" applyBorder="1" applyAlignment="1">
      <alignment horizontal="right" vertical="top" shrinkToFit="1"/>
    </xf>
    <xf numFmtId="4" fontId="62" fillId="7" borderId="7" xfId="0" applyNumberFormat="1" applyFont="1" applyFill="1" applyBorder="1" applyAlignment="1">
      <alignment horizontal="right" vertical="center" shrinkToFit="1"/>
    </xf>
    <xf numFmtId="4" fontId="10" fillId="0" borderId="7" xfId="0" applyNumberFormat="1" applyFont="1" applyBorder="1" applyAlignment="1">
      <alignment horizontal="right" vertical="top" shrinkToFit="1"/>
    </xf>
    <xf numFmtId="4" fontId="75" fillId="4" borderId="7" xfId="0" applyNumberFormat="1" applyFont="1" applyFill="1" applyBorder="1" applyAlignment="1">
      <alignment horizontal="right" vertical="center" shrinkToFit="1"/>
    </xf>
    <xf numFmtId="4" fontId="12" fillId="4" borderId="7" xfId="0" applyNumberFormat="1" applyFont="1" applyFill="1" applyBorder="1" applyAlignment="1">
      <alignment horizontal="right" vertical="top" shrinkToFit="1"/>
    </xf>
    <xf numFmtId="4" fontId="1" fillId="7" borderId="1" xfId="0" applyNumberFormat="1" applyFont="1" applyFill="1" applyBorder="1" applyAlignment="1">
      <alignment horizontal="right" vertical="center" wrapText="1" shrinkToFit="1"/>
    </xf>
    <xf numFmtId="0" fontId="16" fillId="0" borderId="0" xfId="0" applyFont="1" applyAlignment="1">
      <alignment horizontal="center" vertical="top"/>
    </xf>
    <xf numFmtId="0" fontId="0" fillId="7" borderId="0" xfId="0" applyFill="1" applyAlignment="1">
      <alignment horizontal="center" vertical="top"/>
    </xf>
    <xf numFmtId="0" fontId="44" fillId="0" borderId="0" xfId="0" applyFont="1" applyAlignment="1">
      <alignment horizontal="center" vertical="top"/>
    </xf>
    <xf numFmtId="4" fontId="44" fillId="0" borderId="0" xfId="0" applyNumberFormat="1" applyFont="1" applyAlignment="1">
      <alignment horizontal="right" vertical="top"/>
    </xf>
    <xf numFmtId="0" fontId="50" fillId="0" borderId="0" xfId="0" applyFont="1" applyAlignment="1">
      <alignment horizontal="left" vertical="top" wrapText="1"/>
    </xf>
    <xf numFmtId="4" fontId="50" fillId="0" borderId="0" xfId="0" applyNumberFormat="1" applyFont="1" applyAlignment="1">
      <alignment horizontal="right" vertical="top"/>
    </xf>
    <xf numFmtId="4" fontId="62" fillId="0" borderId="7" xfId="0" applyNumberFormat="1" applyFont="1" applyBorder="1" applyAlignment="1">
      <alignment horizontal="right" vertical="center" shrinkToFit="1"/>
    </xf>
    <xf numFmtId="0" fontId="10" fillId="0" borderId="29" xfId="0" applyFont="1" applyBorder="1" applyAlignment="1">
      <alignment horizontal="left" vertical="top" wrapText="1"/>
    </xf>
    <xf numFmtId="0" fontId="12" fillId="0" borderId="29" xfId="0" applyFont="1" applyBorder="1" applyAlignment="1">
      <alignment horizontal="left" vertical="top" wrapText="1"/>
    </xf>
    <xf numFmtId="4" fontId="62" fillId="0" borderId="1" xfId="0" applyNumberFormat="1" applyFont="1" applyBorder="1" applyAlignment="1">
      <alignment horizontal="right" vertical="center" shrinkToFit="1"/>
    </xf>
    <xf numFmtId="4" fontId="62" fillId="7" borderId="14" xfId="0" applyNumberFormat="1" applyFont="1" applyFill="1" applyBorder="1" applyAlignment="1">
      <alignment horizontal="right" vertical="center" shrinkToFit="1"/>
    </xf>
    <xf numFmtId="4" fontId="75" fillId="0" borderId="1" xfId="0" applyNumberFormat="1" applyFont="1" applyBorder="1" applyAlignment="1">
      <alignment horizontal="right" vertical="center" shrinkToFit="1"/>
    </xf>
    <xf numFmtId="4" fontId="62" fillId="0" borderId="10" xfId="0" applyNumberFormat="1" applyFont="1" applyBorder="1" applyAlignment="1" applyProtection="1">
      <alignment horizontal="right" vertical="center"/>
      <protection locked="0"/>
    </xf>
    <xf numFmtId="4" fontId="75" fillId="0" borderId="2" xfId="0" applyNumberFormat="1" applyFont="1" applyBorder="1" applyAlignment="1">
      <alignment horizontal="right" vertical="center" wrapText="1"/>
    </xf>
    <xf numFmtId="4" fontId="75" fillId="7" borderId="14" xfId="0" applyNumberFormat="1" applyFont="1" applyFill="1" applyBorder="1" applyAlignment="1">
      <alignment horizontal="right" vertical="center" shrinkToFit="1"/>
    </xf>
    <xf numFmtId="4" fontId="75" fillId="0" borderId="9" xfId="0" applyNumberFormat="1" applyFont="1" applyBorder="1" applyAlignment="1">
      <alignment horizontal="right" vertical="center" shrinkToFit="1"/>
    </xf>
    <xf numFmtId="2" fontId="0" fillId="0" borderId="0" xfId="0" applyNumberFormat="1" applyAlignment="1">
      <alignment horizontal="right" vertical="top"/>
    </xf>
    <xf numFmtId="4" fontId="92" fillId="0" borderId="1" xfId="0" applyNumberFormat="1" applyFont="1" applyBorder="1" applyAlignment="1">
      <alignment horizontal="right" vertical="top" shrinkToFit="1"/>
    </xf>
    <xf numFmtId="4" fontId="92" fillId="0" borderId="7" xfId="0" applyNumberFormat="1" applyFont="1" applyBorder="1" applyAlignment="1">
      <alignment horizontal="right" vertical="top" shrinkToFit="1"/>
    </xf>
    <xf numFmtId="4" fontId="92" fillId="0" borderId="14" xfId="0" applyNumberFormat="1" applyFont="1" applyBorder="1" applyAlignment="1">
      <alignment horizontal="right" vertical="top" shrinkToFit="1"/>
    </xf>
    <xf numFmtId="0" fontId="53" fillId="7" borderId="0" xfId="0" applyFont="1" applyFill="1" applyAlignment="1">
      <alignment horizontal="left" vertical="top"/>
    </xf>
    <xf numFmtId="2" fontId="73" fillId="7" borderId="2" xfId="0" applyNumberFormat="1" applyFont="1" applyFill="1" applyBorder="1" applyAlignment="1">
      <alignment horizontal="right" vertical="center" shrinkToFit="1"/>
    </xf>
    <xf numFmtId="0" fontId="44" fillId="0" borderId="37" xfId="0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 shrinkToFit="1"/>
    </xf>
    <xf numFmtId="0" fontId="0" fillId="0" borderId="37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4" fontId="73" fillId="0" borderId="14" xfId="0" applyNumberFormat="1" applyFont="1" applyBorder="1" applyAlignment="1">
      <alignment horizontal="right" vertical="center" shrinkToFit="1"/>
    </xf>
    <xf numFmtId="4" fontId="46" fillId="0" borderId="14" xfId="0" applyNumberFormat="1" applyFont="1" applyBorder="1" applyAlignment="1">
      <alignment horizontal="right" vertical="top" shrinkToFit="1"/>
    </xf>
    <xf numFmtId="0" fontId="10" fillId="0" borderId="15" xfId="0" applyFont="1" applyBorder="1" applyAlignment="1">
      <alignment horizontal="left" vertical="top" wrapText="1"/>
    </xf>
    <xf numFmtId="1" fontId="46" fillId="0" borderId="2" xfId="0" applyNumberFormat="1" applyFont="1" applyBorder="1" applyAlignment="1">
      <alignment horizontal="center" vertical="top" shrinkToFit="1"/>
    </xf>
    <xf numFmtId="4" fontId="68" fillId="15" borderId="1" xfId="0" applyNumberFormat="1" applyFont="1" applyFill="1" applyBorder="1" applyAlignment="1">
      <alignment horizontal="right" vertical="center" shrinkToFit="1"/>
    </xf>
    <xf numFmtId="0" fontId="41" fillId="7" borderId="0" xfId="0" applyFont="1" applyFill="1" applyAlignment="1">
      <alignment horizontal="left" vertical="top" wrapText="1"/>
    </xf>
    <xf numFmtId="1" fontId="9" fillId="0" borderId="15" xfId="0" applyNumberFormat="1" applyFont="1" applyBorder="1" applyAlignment="1">
      <alignment horizontal="center" vertical="top" shrinkToFit="1"/>
    </xf>
    <xf numFmtId="1" fontId="9" fillId="0" borderId="2" xfId="0" applyNumberFormat="1" applyFont="1" applyBorder="1" applyAlignment="1">
      <alignment horizontal="center" vertical="top" shrinkToFit="1"/>
    </xf>
    <xf numFmtId="0" fontId="10" fillId="0" borderId="37" xfId="0" applyFont="1" applyBorder="1" applyAlignment="1">
      <alignment horizontal="left" vertical="top" wrapText="1"/>
    </xf>
    <xf numFmtId="4" fontId="73" fillId="0" borderId="15" xfId="0" applyNumberFormat="1" applyFont="1" applyBorder="1" applyAlignment="1">
      <alignment horizontal="right" vertical="center"/>
    </xf>
    <xf numFmtId="0" fontId="0" fillId="7" borderId="1" xfId="0" applyFill="1" applyBorder="1" applyAlignment="1">
      <alignment horizontal="right" vertical="top" wrapText="1"/>
    </xf>
    <xf numFmtId="0" fontId="0" fillId="7" borderId="2" xfId="0" applyFill="1" applyBorder="1" applyAlignment="1">
      <alignment horizontal="right" vertical="top" wrapText="1"/>
    </xf>
    <xf numFmtId="4" fontId="75" fillId="7" borderId="34" xfId="0" applyNumberFormat="1" applyFont="1" applyFill="1" applyBorder="1" applyAlignment="1" applyProtection="1">
      <alignment horizontal="right" vertical="center"/>
      <protection locked="0"/>
    </xf>
    <xf numFmtId="4" fontId="74" fillId="7" borderId="9" xfId="0" applyNumberFormat="1" applyFont="1" applyFill="1" applyBorder="1" applyAlignment="1">
      <alignment horizontal="right" vertical="center" shrinkToFit="1"/>
    </xf>
    <xf numFmtId="4" fontId="62" fillId="7" borderId="14" xfId="0" applyNumberFormat="1" applyFont="1" applyFill="1" applyBorder="1" applyAlignment="1" applyProtection="1">
      <alignment horizontal="right" vertical="center"/>
      <protection locked="0"/>
    </xf>
    <xf numFmtId="4" fontId="92" fillId="7" borderId="1" xfId="0" applyNumberFormat="1" applyFont="1" applyFill="1" applyBorder="1" applyAlignment="1">
      <alignment horizontal="right" vertical="top" shrinkToFit="1"/>
    </xf>
    <xf numFmtId="4" fontId="92" fillId="7" borderId="7" xfId="0" applyNumberFormat="1" applyFont="1" applyFill="1" applyBorder="1" applyAlignment="1">
      <alignment horizontal="right" vertical="top" shrinkToFit="1"/>
    </xf>
    <xf numFmtId="1" fontId="1" fillId="7" borderId="38" xfId="0" applyNumberFormat="1" applyFont="1" applyFill="1" applyBorder="1" applyAlignment="1">
      <alignment horizontal="right" vertical="top" shrinkToFit="1"/>
    </xf>
    <xf numFmtId="1" fontId="1" fillId="7" borderId="2" xfId="0" applyNumberFormat="1" applyFont="1" applyFill="1" applyBorder="1" applyAlignment="1">
      <alignment horizontal="right" vertical="top" shrinkToFit="1"/>
    </xf>
    <xf numFmtId="1" fontId="1" fillId="7" borderId="0" xfId="0" applyNumberFormat="1" applyFont="1" applyFill="1" applyAlignment="1">
      <alignment horizontal="right" vertical="top" shrinkToFit="1"/>
    </xf>
    <xf numFmtId="4" fontId="8" fillId="0" borderId="0" xfId="0" applyNumberFormat="1" applyFont="1" applyProtection="1">
      <protection locked="0"/>
    </xf>
    <xf numFmtId="0" fontId="8" fillId="0" borderId="0" xfId="0" applyFont="1" applyAlignment="1">
      <alignment horizontal="center" wrapText="1"/>
    </xf>
    <xf numFmtId="4" fontId="8" fillId="0" borderId="0" xfId="0" applyNumberFormat="1" applyFont="1" applyProtection="1">
      <protection hidden="1"/>
    </xf>
    <xf numFmtId="4" fontId="8" fillId="0" borderId="0" xfId="0" applyNumberFormat="1" applyFont="1" applyAlignment="1">
      <alignment horizontal="right" vertical="center" wrapText="1"/>
    </xf>
    <xf numFmtId="0" fontId="4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64" fontId="73" fillId="2" borderId="1" xfId="0" applyNumberFormat="1" applyFont="1" applyFill="1" applyBorder="1" applyAlignment="1">
      <alignment horizontal="center" vertical="top" shrinkToFit="1"/>
    </xf>
    <xf numFmtId="4" fontId="73" fillId="15" borderId="1" xfId="0" applyNumberFormat="1" applyFont="1" applyFill="1" applyBorder="1" applyAlignment="1">
      <alignment horizontal="right" vertical="center" shrinkToFit="1"/>
    </xf>
    <xf numFmtId="4" fontId="74" fillId="0" borderId="1" xfId="0" applyNumberFormat="1" applyFont="1" applyBorder="1" applyAlignment="1">
      <alignment horizontal="right" vertical="top" shrinkToFit="1"/>
    </xf>
    <xf numFmtId="4" fontId="62" fillId="0" borderId="7" xfId="0" applyNumberFormat="1" applyFont="1" applyBorder="1" applyAlignment="1">
      <alignment horizontal="right" vertical="top" shrinkToFit="1"/>
    </xf>
    <xf numFmtId="4" fontId="74" fillId="0" borderId="18" xfId="0" applyNumberFormat="1" applyFont="1" applyBorder="1" applyAlignment="1">
      <alignment horizontal="right" vertical="top" shrinkToFit="1"/>
    </xf>
    <xf numFmtId="4" fontId="73" fillId="5" borderId="7" xfId="0" applyNumberFormat="1" applyFont="1" applyFill="1" applyBorder="1" applyAlignment="1">
      <alignment horizontal="right" vertical="top" shrinkToFit="1"/>
    </xf>
    <xf numFmtId="4" fontId="73" fillId="6" borderId="2" xfId="0" applyNumberFormat="1" applyFont="1" applyFill="1" applyBorder="1" applyAlignment="1">
      <alignment horizontal="right" vertical="top" shrinkToFit="1"/>
    </xf>
    <xf numFmtId="4" fontId="62" fillId="0" borderId="1" xfId="0" applyNumberFormat="1" applyFont="1" applyBorder="1" applyAlignment="1">
      <alignment horizontal="right" vertical="top" shrinkToFit="1"/>
    </xf>
    <xf numFmtId="4" fontId="73" fillId="0" borderId="7" xfId="0" applyNumberFormat="1" applyFont="1" applyBorder="1" applyAlignment="1">
      <alignment horizontal="right" vertical="top" shrinkToFit="1"/>
    </xf>
    <xf numFmtId="4" fontId="74" fillId="7" borderId="1" xfId="0" applyNumberFormat="1" applyFont="1" applyFill="1" applyBorder="1" applyAlignment="1">
      <alignment horizontal="right" vertical="top" shrinkToFit="1"/>
    </xf>
    <xf numFmtId="4" fontId="73" fillId="7" borderId="14" xfId="0" applyNumberFormat="1" applyFont="1" applyFill="1" applyBorder="1" applyAlignment="1">
      <alignment horizontal="right" vertical="top" shrinkToFit="1"/>
    </xf>
    <xf numFmtId="4" fontId="74" fillId="7" borderId="14" xfId="0" applyNumberFormat="1" applyFont="1" applyFill="1" applyBorder="1" applyAlignment="1">
      <alignment horizontal="right" vertical="top" shrinkToFit="1"/>
    </xf>
    <xf numFmtId="4" fontId="73" fillId="0" borderId="14" xfId="0" applyNumberFormat="1" applyFont="1" applyBorder="1" applyAlignment="1">
      <alignment horizontal="right" vertical="top" shrinkToFit="1"/>
    </xf>
    <xf numFmtId="4" fontId="74" fillId="0" borderId="14" xfId="0" applyNumberFormat="1" applyFont="1" applyBorder="1" applyAlignment="1">
      <alignment horizontal="right" vertical="top" shrinkToFit="1"/>
    </xf>
    <xf numFmtId="4" fontId="75" fillId="0" borderId="34" xfId="0" applyNumberFormat="1" applyFont="1" applyBorder="1" applyAlignment="1" applyProtection="1">
      <alignment vertical="center"/>
      <protection locked="0"/>
    </xf>
    <xf numFmtId="2" fontId="74" fillId="0" borderId="1" xfId="0" applyNumberFormat="1" applyFont="1" applyBorder="1" applyAlignment="1">
      <alignment horizontal="right" vertical="top" shrinkToFit="1"/>
    </xf>
    <xf numFmtId="4" fontId="73" fillId="4" borderId="7" xfId="0" applyNumberFormat="1" applyFont="1" applyFill="1" applyBorder="1" applyAlignment="1">
      <alignment horizontal="right" vertical="top" shrinkToFit="1"/>
    </xf>
    <xf numFmtId="4" fontId="73" fillId="6" borderId="7" xfId="0" applyNumberFormat="1" applyFont="1" applyFill="1" applyBorder="1" applyAlignment="1">
      <alignment horizontal="right" vertical="top" shrinkToFit="1"/>
    </xf>
    <xf numFmtId="4" fontId="73" fillId="7" borderId="7" xfId="0" applyNumberFormat="1" applyFont="1" applyFill="1" applyBorder="1" applyAlignment="1">
      <alignment horizontal="right" vertical="top" shrinkToFit="1"/>
    </xf>
    <xf numFmtId="4" fontId="75" fillId="0" borderId="24" xfId="0" applyNumberFormat="1" applyFont="1" applyBorder="1" applyAlignment="1" applyProtection="1">
      <alignment vertical="center"/>
      <protection locked="0"/>
    </xf>
    <xf numFmtId="4" fontId="73" fillId="10" borderId="2" xfId="0" applyNumberFormat="1" applyFont="1" applyFill="1" applyBorder="1" applyAlignment="1">
      <alignment horizontal="right" vertical="center" shrinkToFit="1"/>
    </xf>
    <xf numFmtId="4" fontId="62" fillId="0" borderId="14" xfId="0" applyNumberFormat="1" applyFont="1" applyBorder="1" applyAlignment="1" applyProtection="1">
      <alignment vertical="center"/>
      <protection locked="0"/>
    </xf>
    <xf numFmtId="4" fontId="74" fillId="0" borderId="9" xfId="0" applyNumberFormat="1" applyFont="1" applyBorder="1" applyAlignment="1">
      <alignment horizontal="right" vertical="top" shrinkToFit="1"/>
    </xf>
    <xf numFmtId="2" fontId="73" fillId="7" borderId="2" xfId="0" applyNumberFormat="1" applyFont="1" applyFill="1" applyBorder="1" applyAlignment="1">
      <alignment horizontal="right" vertical="top" shrinkToFit="1"/>
    </xf>
    <xf numFmtId="4" fontId="74" fillId="0" borderId="7" xfId="0" applyNumberFormat="1" applyFont="1" applyBorder="1" applyAlignment="1">
      <alignment horizontal="right" vertical="top" shrinkToFit="1"/>
    </xf>
    <xf numFmtId="4" fontId="75" fillId="4" borderId="7" xfId="0" applyNumberFormat="1" applyFont="1" applyFill="1" applyBorder="1" applyAlignment="1">
      <alignment horizontal="right" vertical="top" shrinkToFit="1"/>
    </xf>
    <xf numFmtId="4" fontId="73" fillId="0" borderId="9" xfId="0" applyNumberFormat="1" applyFont="1" applyBorder="1" applyAlignment="1">
      <alignment horizontal="right" vertical="top" shrinkToFit="1"/>
    </xf>
    <xf numFmtId="4" fontId="74" fillId="0" borderId="0" xfId="0" applyNumberFormat="1" applyFont="1" applyAlignment="1">
      <alignment horizontal="right" vertical="top" shrinkToFit="1"/>
    </xf>
    <xf numFmtId="0" fontId="73" fillId="0" borderId="0" xfId="0" applyFont="1" applyAlignment="1">
      <alignment horizontal="center" vertical="top" wrapText="1"/>
    </xf>
    <xf numFmtId="165" fontId="73" fillId="15" borderId="1" xfId="0" applyNumberFormat="1" applyFont="1" applyFill="1" applyBorder="1" applyAlignment="1">
      <alignment horizontal="right" vertical="center" shrinkToFit="1"/>
    </xf>
    <xf numFmtId="0" fontId="50" fillId="0" borderId="0" xfId="0" applyFont="1" applyAlignment="1">
      <alignment horizontal="center" vertical="top"/>
    </xf>
    <xf numFmtId="1" fontId="1" fillId="7" borderId="9" xfId="0" applyNumberFormat="1" applyFont="1" applyFill="1" applyBorder="1" applyAlignment="1">
      <alignment horizontal="right" vertical="top" shrinkToFit="1"/>
    </xf>
    <xf numFmtId="1" fontId="1" fillId="7" borderId="14" xfId="0" applyNumberFormat="1" applyFont="1" applyFill="1" applyBorder="1" applyAlignment="1">
      <alignment horizontal="right" vertical="top" shrinkToFit="1"/>
    </xf>
    <xf numFmtId="4" fontId="96" fillId="0" borderId="1" xfId="0" applyNumberFormat="1" applyFont="1" applyBorder="1" applyAlignment="1">
      <alignment horizontal="right" vertical="center" shrinkToFit="1"/>
    </xf>
    <xf numFmtId="4" fontId="97" fillId="0" borderId="1" xfId="0" applyNumberFormat="1" applyFont="1" applyBorder="1" applyAlignment="1">
      <alignment horizontal="right" vertical="top" shrinkToFit="1"/>
    </xf>
    <xf numFmtId="4" fontId="96" fillId="0" borderId="1" xfId="0" applyNumberFormat="1" applyFont="1" applyBorder="1" applyAlignment="1">
      <alignment horizontal="right" vertical="top" shrinkToFit="1"/>
    </xf>
    <xf numFmtId="0" fontId="98" fillId="0" borderId="0" xfId="0" applyFont="1" applyAlignment="1">
      <alignment horizontal="left" vertical="top"/>
    </xf>
    <xf numFmtId="0" fontId="46" fillId="0" borderId="0" xfId="0" applyFont="1" applyAlignment="1">
      <alignment horizontal="left" vertical="top"/>
    </xf>
    <xf numFmtId="164" fontId="43" fillId="2" borderId="2" xfId="0" applyNumberFormat="1" applyFont="1" applyFill="1" applyBorder="1" applyAlignment="1">
      <alignment horizontal="center" vertical="top" shrinkToFit="1"/>
    </xf>
    <xf numFmtId="4" fontId="43" fillId="15" borderId="1" xfId="0" applyNumberFormat="1" applyFont="1" applyFill="1" applyBorder="1" applyAlignment="1">
      <alignment horizontal="right" vertical="center" shrinkToFit="1"/>
    </xf>
    <xf numFmtId="4" fontId="43" fillId="11" borderId="1" xfId="0" applyNumberFormat="1" applyFont="1" applyFill="1" applyBorder="1" applyAlignment="1">
      <alignment horizontal="right" vertical="center" shrinkToFit="1"/>
    </xf>
    <xf numFmtId="4" fontId="43" fillId="3" borderId="1" xfId="0" applyNumberFormat="1" applyFont="1" applyFill="1" applyBorder="1" applyAlignment="1">
      <alignment horizontal="right" vertical="center" shrinkToFit="1"/>
    </xf>
    <xf numFmtId="4" fontId="46" fillId="0" borderId="18" xfId="0" applyNumberFormat="1" applyFont="1" applyBorder="1" applyAlignment="1">
      <alignment horizontal="right" vertical="top" shrinkToFit="1"/>
    </xf>
    <xf numFmtId="4" fontId="43" fillId="11" borderId="9" xfId="0" applyNumberFormat="1" applyFont="1" applyFill="1" applyBorder="1" applyAlignment="1">
      <alignment horizontal="right" vertical="center" shrinkToFit="1"/>
    </xf>
    <xf numFmtId="4" fontId="43" fillId="7" borderId="1" xfId="0" applyNumberFormat="1" applyFont="1" applyFill="1" applyBorder="1" applyAlignment="1">
      <alignment horizontal="right" vertical="center" shrinkToFit="1"/>
    </xf>
    <xf numFmtId="4" fontId="43" fillId="4" borderId="1" xfId="0" applyNumberFormat="1" applyFont="1" applyFill="1" applyBorder="1" applyAlignment="1">
      <alignment horizontal="right" vertical="center" shrinkToFit="1"/>
    </xf>
    <xf numFmtId="4" fontId="43" fillId="5" borderId="7" xfId="0" applyNumberFormat="1" applyFont="1" applyFill="1" applyBorder="1" applyAlignment="1">
      <alignment horizontal="right" vertical="top" shrinkToFit="1"/>
    </xf>
    <xf numFmtId="4" fontId="43" fillId="6" borderId="2" xfId="0" applyNumberFormat="1" applyFont="1" applyFill="1" applyBorder="1" applyAlignment="1">
      <alignment horizontal="right" vertical="top" shrinkToFit="1"/>
    </xf>
    <xf numFmtId="4" fontId="43" fillId="0" borderId="2" xfId="0" applyNumberFormat="1" applyFont="1" applyBorder="1" applyAlignment="1">
      <alignment horizontal="right" vertical="top" shrinkToFit="1"/>
    </xf>
    <xf numFmtId="4" fontId="46" fillId="0" borderId="2" xfId="0" applyNumberFormat="1" applyFont="1" applyBorder="1" applyAlignment="1">
      <alignment horizontal="right" vertical="top" shrinkToFit="1"/>
    </xf>
    <xf numFmtId="4" fontId="43" fillId="0" borderId="15" xfId="0" applyNumberFormat="1" applyFont="1" applyBorder="1" applyAlignment="1">
      <alignment horizontal="right" vertical="center"/>
    </xf>
    <xf numFmtId="4" fontId="12" fillId="0" borderId="34" xfId="0" applyNumberFormat="1" applyFont="1" applyBorder="1" applyAlignment="1" applyProtection="1">
      <alignment vertical="center"/>
      <protection locked="0"/>
    </xf>
    <xf numFmtId="4" fontId="43" fillId="3" borderId="9" xfId="0" applyNumberFormat="1" applyFont="1" applyFill="1" applyBorder="1" applyAlignment="1">
      <alignment horizontal="right" vertical="center" shrinkToFit="1"/>
    </xf>
    <xf numFmtId="2" fontId="46" fillId="0" borderId="1" xfId="0" applyNumberFormat="1" applyFont="1" applyBorder="1" applyAlignment="1">
      <alignment horizontal="right" vertical="top" shrinkToFit="1"/>
    </xf>
    <xf numFmtId="4" fontId="43" fillId="4" borderId="7" xfId="0" applyNumberFormat="1" applyFont="1" applyFill="1" applyBorder="1" applyAlignment="1">
      <alignment horizontal="right" vertical="top" shrinkToFit="1"/>
    </xf>
    <xf numFmtId="4" fontId="43" fillId="6" borderId="7" xfId="0" applyNumberFormat="1" applyFont="1" applyFill="1" applyBorder="1" applyAlignment="1">
      <alignment horizontal="right" vertical="top" shrinkToFit="1"/>
    </xf>
    <xf numFmtId="4" fontId="12" fillId="0" borderId="24" xfId="0" applyNumberFormat="1" applyFont="1" applyBorder="1" applyAlignment="1" applyProtection="1">
      <alignment vertical="center"/>
      <protection locked="0"/>
    </xf>
    <xf numFmtId="4" fontId="10" fillId="0" borderId="14" xfId="0" applyNumberFormat="1" applyFont="1" applyBorder="1" applyAlignment="1" applyProtection="1">
      <alignment vertical="center"/>
      <protection locked="0"/>
    </xf>
    <xf numFmtId="4" fontId="46" fillId="0" borderId="9" xfId="0" applyNumberFormat="1" applyFont="1" applyBorder="1" applyAlignment="1">
      <alignment horizontal="right" vertical="top" shrinkToFit="1"/>
    </xf>
    <xf numFmtId="43" fontId="43" fillId="0" borderId="2" xfId="1" applyFont="1" applyFill="1" applyBorder="1" applyAlignment="1">
      <alignment horizontal="right" vertical="top" shrinkToFit="1"/>
    </xf>
    <xf numFmtId="4" fontId="43" fillId="4" borderId="7" xfId="0" applyNumberFormat="1" applyFont="1" applyFill="1" applyBorder="1" applyAlignment="1">
      <alignment horizontal="right" vertical="center" shrinkToFit="1"/>
    </xf>
    <xf numFmtId="4" fontId="10" fillId="0" borderId="10" xfId="0" applyNumberFormat="1" applyFont="1" applyBorder="1" applyAlignment="1" applyProtection="1">
      <alignment vertical="center"/>
      <protection locked="0"/>
    </xf>
    <xf numFmtId="2" fontId="43" fillId="7" borderId="2" xfId="0" applyNumberFormat="1" applyFont="1" applyFill="1" applyBorder="1" applyAlignment="1">
      <alignment horizontal="right" vertical="top" shrinkToFit="1"/>
    </xf>
    <xf numFmtId="4" fontId="46" fillId="0" borderId="7" xfId="0" applyNumberFormat="1" applyFont="1" applyBorder="1" applyAlignment="1">
      <alignment horizontal="right" vertical="top" shrinkToFit="1"/>
    </xf>
    <xf numFmtId="4" fontId="12" fillId="0" borderId="2" xfId="0" applyNumberFormat="1" applyFont="1" applyBorder="1" applyAlignment="1">
      <alignment horizontal="right" vertical="center" wrapText="1"/>
    </xf>
    <xf numFmtId="4" fontId="43" fillId="0" borderId="2" xfId="0" applyNumberFormat="1" applyFont="1" applyBorder="1" applyAlignment="1">
      <alignment horizontal="right" vertical="center" shrinkToFit="1"/>
    </xf>
    <xf numFmtId="4" fontId="43" fillId="0" borderId="9" xfId="0" applyNumberFormat="1" applyFont="1" applyBorder="1" applyAlignment="1">
      <alignment horizontal="right" vertical="top" shrinkToFit="1"/>
    </xf>
    <xf numFmtId="4" fontId="46" fillId="0" borderId="0" xfId="0" applyNumberFormat="1" applyFont="1" applyAlignment="1">
      <alignment horizontal="right" vertical="top" shrinkToFit="1"/>
    </xf>
    <xf numFmtId="0" fontId="43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4" fontId="74" fillId="0" borderId="4" xfId="0" applyNumberFormat="1" applyFont="1" applyBorder="1" applyAlignment="1">
      <alignment horizontal="right" vertical="center" shrinkToFit="1"/>
    </xf>
    <xf numFmtId="4" fontId="62" fillId="7" borderId="16" xfId="0" applyNumberFormat="1" applyFont="1" applyFill="1" applyBorder="1" applyAlignment="1">
      <alignment horizontal="right" vertical="center" shrinkToFit="1"/>
    </xf>
    <xf numFmtId="4" fontId="9" fillId="3" borderId="1" xfId="0" applyNumberFormat="1" applyFont="1" applyFill="1" applyBorder="1" applyAlignment="1">
      <alignment horizontal="right" vertical="center" shrinkToFit="1"/>
    </xf>
    <xf numFmtId="4" fontId="46" fillId="0" borderId="8" xfId="0" applyNumberFormat="1" applyFont="1" applyBorder="1" applyAlignment="1">
      <alignment horizontal="right" vertical="top" shrinkToFit="1"/>
    </xf>
    <xf numFmtId="4" fontId="74" fillId="0" borderId="8" xfId="0" applyNumberFormat="1" applyFont="1" applyBorder="1" applyAlignment="1">
      <alignment horizontal="right" vertical="top" shrinkToFit="1"/>
    </xf>
    <xf numFmtId="1" fontId="11" fillId="0" borderId="17" xfId="0" applyNumberFormat="1" applyFont="1" applyBorder="1" applyAlignment="1">
      <alignment horizontal="center" vertical="top" shrinkToFit="1"/>
    </xf>
    <xf numFmtId="0" fontId="41" fillId="0" borderId="14" xfId="0" applyFont="1" applyBorder="1" applyAlignment="1">
      <alignment horizontal="left" vertical="top" wrapText="1"/>
    </xf>
    <xf numFmtId="4" fontId="73" fillId="0" borderId="5" xfId="0" applyNumberFormat="1" applyFont="1" applyBorder="1" applyAlignment="1">
      <alignment horizontal="right" vertical="center" shrinkToFit="1"/>
    </xf>
    <xf numFmtId="0" fontId="33" fillId="0" borderId="14" xfId="0" applyFont="1" applyBorder="1" applyAlignment="1">
      <alignment horizontal="left" vertical="top" wrapText="1"/>
    </xf>
    <xf numFmtId="4" fontId="62" fillId="7" borderId="1" xfId="0" applyNumberFormat="1" applyFont="1" applyFill="1" applyBorder="1" applyAlignment="1">
      <alignment horizontal="right" vertical="top" shrinkToFit="1"/>
    </xf>
    <xf numFmtId="0" fontId="44" fillId="0" borderId="0" xfId="0" applyFont="1" applyAlignment="1">
      <alignment horizontal="left" vertical="top"/>
    </xf>
    <xf numFmtId="4" fontId="74" fillId="0" borderId="8" xfId="0" applyNumberFormat="1" applyFont="1" applyBorder="1" applyAlignment="1">
      <alignment horizontal="right" vertical="center" shrinkToFit="1"/>
    </xf>
    <xf numFmtId="4" fontId="46" fillId="0" borderId="37" xfId="0" applyNumberFormat="1" applyFont="1" applyBorder="1" applyAlignment="1">
      <alignment horizontal="right" vertical="top" shrinkToFit="1"/>
    </xf>
    <xf numFmtId="4" fontId="43" fillId="0" borderId="14" xfId="0" applyNumberFormat="1" applyFont="1" applyBorder="1" applyAlignment="1">
      <alignment horizontal="right" vertical="center" shrinkToFit="1"/>
    </xf>
    <xf numFmtId="4" fontId="73" fillId="0" borderId="3" xfId="0" applyNumberFormat="1" applyFont="1" applyBorder="1" applyAlignment="1">
      <alignment horizontal="right" vertical="center" shrinkToFit="1"/>
    </xf>
    <xf numFmtId="4" fontId="74" fillId="0" borderId="3" xfId="0" applyNumberFormat="1" applyFont="1" applyBorder="1" applyAlignment="1">
      <alignment horizontal="right" vertical="center" shrinkToFit="1"/>
    </xf>
    <xf numFmtId="1" fontId="9" fillId="0" borderId="15" xfId="0" applyNumberFormat="1" applyFont="1" applyBorder="1" applyAlignment="1">
      <alignment horizontal="center" vertical="center" shrinkToFit="1"/>
    </xf>
    <xf numFmtId="4" fontId="9" fillId="4" borderId="1" xfId="0" applyNumberFormat="1" applyFont="1" applyFill="1" applyBorder="1" applyAlignment="1">
      <alignment horizontal="right" vertical="center" shrinkToFit="1"/>
    </xf>
    <xf numFmtId="4" fontId="74" fillId="0" borderId="9" xfId="0" applyNumberFormat="1" applyFont="1" applyBorder="1" applyAlignment="1">
      <alignment horizontal="right" vertical="center" shrinkToFit="1"/>
    </xf>
    <xf numFmtId="4" fontId="62" fillId="0" borderId="14" xfId="0" applyNumberFormat="1" applyFont="1" applyBorder="1" applyAlignment="1" applyProtection="1">
      <alignment horizontal="right" vertical="center"/>
      <protection locked="0"/>
    </xf>
    <xf numFmtId="1" fontId="46" fillId="7" borderId="4" xfId="0" applyNumberFormat="1" applyFont="1" applyFill="1" applyBorder="1" applyAlignment="1">
      <alignment horizontal="right" vertical="top" shrinkToFit="1"/>
    </xf>
    <xf numFmtId="4" fontId="73" fillId="6" borderId="8" xfId="0" applyNumberFormat="1" applyFont="1" applyFill="1" applyBorder="1" applyAlignment="1">
      <alignment horizontal="right" vertical="center" shrinkToFit="1"/>
    </xf>
    <xf numFmtId="4" fontId="43" fillId="6" borderId="8" xfId="0" applyNumberFormat="1" applyFont="1" applyFill="1" applyBorder="1" applyAlignment="1">
      <alignment horizontal="right" vertical="top" shrinkToFit="1"/>
    </xf>
    <xf numFmtId="4" fontId="73" fillId="6" borderId="8" xfId="0" applyNumberFormat="1" applyFont="1" applyFill="1" applyBorder="1" applyAlignment="1">
      <alignment horizontal="right" vertical="top" shrinkToFit="1"/>
    </xf>
    <xf numFmtId="4" fontId="73" fillId="6" borderId="14" xfId="0" applyNumberFormat="1" applyFont="1" applyFill="1" applyBorder="1" applyAlignment="1">
      <alignment horizontal="right" vertical="center" shrinkToFit="1"/>
    </xf>
    <xf numFmtId="4" fontId="43" fillId="6" borderId="14" xfId="0" applyNumberFormat="1" applyFont="1" applyFill="1" applyBorder="1" applyAlignment="1">
      <alignment horizontal="right" vertical="top" shrinkToFit="1"/>
    </xf>
    <xf numFmtId="4" fontId="73" fillId="6" borderId="14" xfId="0" applyNumberFormat="1" applyFont="1" applyFill="1" applyBorder="1" applyAlignment="1">
      <alignment horizontal="right" vertical="top" shrinkToFit="1"/>
    </xf>
    <xf numFmtId="0" fontId="75" fillId="12" borderId="9" xfId="0" applyFont="1" applyFill="1" applyBorder="1" applyAlignment="1">
      <alignment horizontal="center" vertical="center" wrapText="1"/>
    </xf>
    <xf numFmtId="0" fontId="12" fillId="12" borderId="15" xfId="0" applyFont="1" applyFill="1" applyBorder="1" applyAlignment="1">
      <alignment horizontal="center" vertical="center" wrapText="1"/>
    </xf>
    <xf numFmtId="0" fontId="0" fillId="12" borderId="9" xfId="0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 wrapText="1"/>
    </xf>
    <xf numFmtId="0" fontId="30" fillId="12" borderId="14" xfId="0" applyFont="1" applyFill="1" applyBorder="1" applyAlignment="1">
      <alignment horizontal="center" vertical="center" wrapText="1"/>
    </xf>
    <xf numFmtId="0" fontId="46" fillId="7" borderId="0" xfId="0" applyFont="1" applyFill="1" applyAlignment="1">
      <alignment horizontal="left" vertical="top"/>
    </xf>
    <xf numFmtId="4" fontId="46" fillId="7" borderId="0" xfId="0" applyNumberFormat="1" applyFont="1" applyFill="1" applyAlignment="1">
      <alignment horizontal="right" vertical="top"/>
    </xf>
    <xf numFmtId="0" fontId="46" fillId="7" borderId="0" xfId="0" applyFont="1" applyFill="1" applyAlignment="1">
      <alignment horizontal="right" vertical="top"/>
    </xf>
    <xf numFmtId="4" fontId="43" fillId="7" borderId="0" xfId="0" applyNumberFormat="1" applyFont="1" applyFill="1" applyAlignment="1">
      <alignment horizontal="right" vertical="top"/>
    </xf>
    <xf numFmtId="2" fontId="46" fillId="7" borderId="0" xfId="0" applyNumberFormat="1" applyFont="1" applyFill="1" applyAlignment="1">
      <alignment horizontal="right" vertical="top"/>
    </xf>
    <xf numFmtId="1" fontId="11" fillId="7" borderId="0" xfId="0" applyNumberFormat="1" applyFont="1" applyFill="1" applyAlignment="1">
      <alignment horizontal="right" vertical="center" shrinkToFit="1"/>
    </xf>
    <xf numFmtId="0" fontId="62" fillId="0" borderId="0" xfId="0" applyFont="1" applyAlignment="1">
      <alignment horizontal="center" vertical="top" wrapText="1"/>
    </xf>
    <xf numFmtId="0" fontId="41" fillId="6" borderId="17" xfId="0" applyFont="1" applyFill="1" applyBorder="1" applyAlignment="1">
      <alignment horizontal="left" vertical="top" wrapText="1"/>
    </xf>
    <xf numFmtId="0" fontId="41" fillId="6" borderId="18" xfId="0" applyFont="1" applyFill="1" applyBorder="1" applyAlignment="1">
      <alignment horizontal="left" vertical="top" wrapText="1"/>
    </xf>
    <xf numFmtId="0" fontId="41" fillId="6" borderId="25" xfId="0" applyFont="1" applyFill="1" applyBorder="1" applyAlignment="1">
      <alignment horizontal="left" vertical="top" wrapText="1"/>
    </xf>
    <xf numFmtId="0" fontId="71" fillId="6" borderId="17" xfId="0" applyFont="1" applyFill="1" applyBorder="1" applyAlignment="1">
      <alignment horizontal="left" vertical="top" wrapText="1"/>
    </xf>
    <xf numFmtId="0" fontId="71" fillId="6" borderId="18" xfId="0" applyFont="1" applyFill="1" applyBorder="1" applyAlignment="1">
      <alignment horizontal="left" vertical="top" wrapText="1"/>
    </xf>
    <xf numFmtId="0" fontId="71" fillId="6" borderId="19" xfId="0" applyFont="1" applyFill="1" applyBorder="1" applyAlignment="1">
      <alignment horizontal="left" vertical="top" wrapText="1"/>
    </xf>
    <xf numFmtId="0" fontId="50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50" fillId="0" borderId="0" xfId="0" applyFont="1" applyAlignment="1">
      <alignment horizontal="left" vertical="top" wrapText="1"/>
    </xf>
    <xf numFmtId="0" fontId="72" fillId="6" borderId="17" xfId="0" applyFont="1" applyFill="1" applyBorder="1" applyAlignment="1">
      <alignment horizontal="left" vertical="top" wrapText="1"/>
    </xf>
    <xf numFmtId="0" fontId="41" fillId="6" borderId="19" xfId="0" applyFont="1" applyFill="1" applyBorder="1" applyAlignment="1">
      <alignment horizontal="left" vertical="top" wrapText="1"/>
    </xf>
    <xf numFmtId="0" fontId="50" fillId="7" borderId="0" xfId="0" applyFont="1" applyFill="1" applyAlignment="1">
      <alignment horizontal="center" vertical="top" wrapText="1"/>
    </xf>
    <xf numFmtId="0" fontId="0" fillId="7" borderId="0" xfId="0" applyFill="1" applyAlignment="1">
      <alignment horizontal="center" vertical="top" wrapText="1"/>
    </xf>
    <xf numFmtId="0" fontId="0" fillId="5" borderId="17" xfId="0" applyFill="1" applyBorder="1" applyAlignment="1">
      <alignment horizontal="left" vertical="top" wrapText="1"/>
    </xf>
    <xf numFmtId="0" fontId="0" fillId="5" borderId="18" xfId="0" applyFill="1" applyBorder="1" applyAlignment="1">
      <alignment horizontal="left" vertical="top" wrapText="1"/>
    </xf>
    <xf numFmtId="0" fontId="0" fillId="5" borderId="19" xfId="0" applyFill="1" applyBorder="1" applyAlignment="1">
      <alignment horizontal="left" vertical="top" wrapText="1"/>
    </xf>
    <xf numFmtId="0" fontId="12" fillId="4" borderId="17" xfId="0" applyFont="1" applyFill="1" applyBorder="1" applyAlignment="1">
      <alignment horizontal="left" vertical="top" wrapText="1"/>
    </xf>
    <xf numFmtId="0" fontId="42" fillId="4" borderId="18" xfId="0" applyFont="1" applyFill="1" applyBorder="1" applyAlignment="1">
      <alignment horizontal="left" vertical="top" wrapText="1"/>
    </xf>
    <xf numFmtId="0" fontId="42" fillId="4" borderId="19" xfId="0" applyFont="1" applyFill="1" applyBorder="1" applyAlignment="1">
      <alignment horizontal="left" vertical="top" wrapText="1"/>
    </xf>
    <xf numFmtId="0" fontId="80" fillId="6" borderId="17" xfId="0" applyFont="1" applyFill="1" applyBorder="1" applyAlignment="1">
      <alignment horizontal="left" vertical="center" wrapText="1"/>
    </xf>
    <xf numFmtId="0" fontId="80" fillId="6" borderId="18" xfId="0" applyFont="1" applyFill="1" applyBorder="1" applyAlignment="1">
      <alignment horizontal="left" vertical="center" wrapText="1"/>
    </xf>
    <xf numFmtId="0" fontId="80" fillId="6" borderId="19" xfId="0" applyFont="1" applyFill="1" applyBorder="1" applyAlignment="1">
      <alignment horizontal="left" vertical="center" wrapText="1"/>
    </xf>
    <xf numFmtId="0" fontId="41" fillId="6" borderId="14" xfId="0" applyFont="1" applyFill="1" applyBorder="1" applyAlignment="1">
      <alignment horizontal="left" vertical="top" wrapText="1"/>
    </xf>
    <xf numFmtId="0" fontId="0" fillId="4" borderId="17" xfId="0" applyFill="1" applyBorder="1" applyAlignment="1">
      <alignment horizontal="left" vertical="top" wrapText="1"/>
    </xf>
    <xf numFmtId="0" fontId="0" fillId="4" borderId="18" xfId="0" applyFill="1" applyBorder="1" applyAlignment="1">
      <alignment horizontal="left" vertical="top" wrapText="1"/>
    </xf>
    <xf numFmtId="0" fontId="0" fillId="4" borderId="19" xfId="0" applyFill="1" applyBorder="1" applyAlignment="1">
      <alignment horizontal="left" vertical="top" wrapText="1"/>
    </xf>
    <xf numFmtId="0" fontId="86" fillId="14" borderId="17" xfId="2" applyFont="1" applyFill="1" applyBorder="1" applyAlignment="1">
      <alignment horizontal="left" vertical="top"/>
    </xf>
    <xf numFmtId="0" fontId="86" fillId="14" borderId="18" xfId="2" applyFont="1" applyFill="1" applyBorder="1" applyAlignment="1">
      <alignment horizontal="left" vertical="top"/>
    </xf>
    <xf numFmtId="0" fontId="86" fillId="14" borderId="19" xfId="2" applyFont="1" applyFill="1" applyBorder="1" applyAlignment="1">
      <alignment horizontal="left" vertical="top"/>
    </xf>
    <xf numFmtId="1" fontId="73" fillId="0" borderId="36" xfId="0" applyNumberFormat="1" applyFont="1" applyBorder="1" applyAlignment="1">
      <alignment horizontal="left" vertical="top" shrinkToFit="1"/>
    </xf>
    <xf numFmtId="1" fontId="73" fillId="0" borderId="30" xfId="0" applyNumberFormat="1" applyFont="1" applyBorder="1" applyAlignment="1">
      <alignment horizontal="left" vertical="top" shrinkToFit="1"/>
    </xf>
    <xf numFmtId="0" fontId="80" fillId="6" borderId="17" xfId="0" applyFont="1" applyFill="1" applyBorder="1" applyAlignment="1">
      <alignment horizontal="left" vertical="top" wrapText="1"/>
    </xf>
    <xf numFmtId="0" fontId="80" fillId="6" borderId="18" xfId="0" applyFont="1" applyFill="1" applyBorder="1" applyAlignment="1">
      <alignment horizontal="left" vertical="top" wrapText="1"/>
    </xf>
    <xf numFmtId="0" fontId="80" fillId="6" borderId="19" xfId="0" applyFont="1" applyFill="1" applyBorder="1" applyAlignment="1">
      <alignment horizontal="left" vertical="top" wrapText="1"/>
    </xf>
    <xf numFmtId="0" fontId="75" fillId="0" borderId="26" xfId="0" applyFont="1" applyBorder="1" applyAlignment="1">
      <alignment horizontal="left" vertical="top" wrapText="1"/>
    </xf>
    <xf numFmtId="0" fontId="75" fillId="0" borderId="27" xfId="0" applyFont="1" applyBorder="1" applyAlignment="1">
      <alignment horizontal="left" vertical="top" wrapText="1"/>
    </xf>
    <xf numFmtId="0" fontId="33" fillId="3" borderId="17" xfId="0" applyFont="1" applyFill="1" applyBorder="1" applyAlignment="1">
      <alignment horizontal="left" vertical="center" wrapText="1"/>
    </xf>
    <xf numFmtId="0" fontId="0" fillId="3" borderId="18" xfId="0" applyFill="1" applyBorder="1" applyAlignment="1">
      <alignment horizontal="left" vertical="center" wrapText="1"/>
    </xf>
    <xf numFmtId="0" fontId="0" fillId="3" borderId="19" xfId="0" applyFill="1" applyBorder="1" applyAlignment="1">
      <alignment horizontal="left" vertical="center" wrapText="1"/>
    </xf>
    <xf numFmtId="0" fontId="0" fillId="4" borderId="17" xfId="0" applyFill="1" applyBorder="1" applyAlignment="1">
      <alignment horizontal="left" vertical="center" wrapText="1"/>
    </xf>
    <xf numFmtId="0" fontId="0" fillId="4" borderId="18" xfId="0" applyFill="1" applyBorder="1" applyAlignment="1">
      <alignment horizontal="left" vertical="center" wrapText="1"/>
    </xf>
    <xf numFmtId="0" fontId="0" fillId="4" borderId="19" xfId="0" applyFill="1" applyBorder="1" applyAlignment="1">
      <alignment horizontal="left" vertical="center" wrapText="1"/>
    </xf>
    <xf numFmtId="0" fontId="0" fillId="4" borderId="14" xfId="0" applyFill="1" applyBorder="1" applyAlignment="1">
      <alignment horizontal="left" vertical="top" wrapText="1"/>
    </xf>
    <xf numFmtId="0" fontId="0" fillId="5" borderId="14" xfId="0" applyFill="1" applyBorder="1" applyAlignment="1">
      <alignment horizontal="left" vertical="top" wrapText="1"/>
    </xf>
    <xf numFmtId="0" fontId="42" fillId="4" borderId="14" xfId="0" applyFont="1" applyFill="1" applyBorder="1" applyAlignment="1">
      <alignment horizontal="left" vertical="top" wrapText="1"/>
    </xf>
    <xf numFmtId="0" fontId="33" fillId="3" borderId="18" xfId="0" applyFont="1" applyFill="1" applyBorder="1" applyAlignment="1">
      <alignment horizontal="left" vertical="center" wrapText="1"/>
    </xf>
    <xf numFmtId="0" fontId="33" fillId="3" borderId="19" xfId="0" applyFont="1" applyFill="1" applyBorder="1" applyAlignment="1">
      <alignment horizontal="left" vertical="center" wrapText="1"/>
    </xf>
    <xf numFmtId="0" fontId="41" fillId="5" borderId="17" xfId="0" applyFont="1" applyFill="1" applyBorder="1" applyAlignment="1">
      <alignment horizontal="left" vertical="top" wrapText="1"/>
    </xf>
    <xf numFmtId="0" fontId="41" fillId="5" borderId="18" xfId="0" applyFont="1" applyFill="1" applyBorder="1" applyAlignment="1">
      <alignment horizontal="left" vertical="top" wrapText="1"/>
    </xf>
    <xf numFmtId="0" fontId="41" fillId="5" borderId="19" xfId="0" applyFont="1" applyFill="1" applyBorder="1" applyAlignment="1">
      <alignment horizontal="left" vertical="top" wrapText="1"/>
    </xf>
    <xf numFmtId="0" fontId="12" fillId="4" borderId="17" xfId="0" applyFont="1" applyFill="1" applyBorder="1" applyAlignment="1">
      <alignment horizontal="left" vertical="center" wrapText="1"/>
    </xf>
    <xf numFmtId="0" fontId="44" fillId="4" borderId="18" xfId="0" applyFont="1" applyFill="1" applyBorder="1" applyAlignment="1">
      <alignment horizontal="left" vertical="center" wrapText="1"/>
    </xf>
    <xf numFmtId="0" fontId="44" fillId="4" borderId="19" xfId="0" applyFont="1" applyFill="1" applyBorder="1" applyAlignment="1">
      <alignment horizontal="left" vertical="center" wrapText="1"/>
    </xf>
    <xf numFmtId="0" fontId="80" fillId="6" borderId="14" xfId="0" applyFont="1" applyFill="1" applyBorder="1" applyAlignment="1">
      <alignment horizontal="left" vertical="top" wrapText="1"/>
    </xf>
    <xf numFmtId="0" fontId="57" fillId="13" borderId="0" xfId="2" applyFont="1" applyFill="1" applyAlignment="1">
      <alignment horizontal="left" vertical="top"/>
    </xf>
    <xf numFmtId="0" fontId="12" fillId="14" borderId="17" xfId="2" applyFont="1" applyFill="1" applyBorder="1" applyAlignment="1">
      <alignment horizontal="left" vertical="top"/>
    </xf>
    <xf numFmtId="0" fontId="12" fillId="14" borderId="18" xfId="2" applyFont="1" applyFill="1" applyBorder="1" applyAlignment="1">
      <alignment horizontal="left" vertical="top"/>
    </xf>
    <xf numFmtId="0" fontId="12" fillId="14" borderId="19" xfId="2" applyFont="1" applyFill="1" applyBorder="1" applyAlignment="1">
      <alignment horizontal="left" vertical="top"/>
    </xf>
    <xf numFmtId="0" fontId="29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/>
    </xf>
    <xf numFmtId="0" fontId="0" fillId="5" borderId="25" xfId="0" applyFill="1" applyBorder="1" applyAlignment="1">
      <alignment horizontal="left" vertical="top" wrapText="1"/>
    </xf>
    <xf numFmtId="0" fontId="80" fillId="6" borderId="25" xfId="0" applyFont="1" applyFill="1" applyBorder="1" applyAlignment="1">
      <alignment horizontal="left" vertical="top" wrapText="1"/>
    </xf>
    <xf numFmtId="0" fontId="44" fillId="12" borderId="0" xfId="0" applyFont="1" applyFill="1" applyAlignment="1">
      <alignment horizontal="left" vertical="top"/>
    </xf>
    <xf numFmtId="1" fontId="73" fillId="0" borderId="14" xfId="0" applyNumberFormat="1" applyFont="1" applyBorder="1" applyAlignment="1">
      <alignment horizontal="left" vertical="top" shrinkToFit="1"/>
    </xf>
    <xf numFmtId="0" fontId="12" fillId="4" borderId="18" xfId="0" applyFont="1" applyFill="1" applyBorder="1" applyAlignment="1">
      <alignment horizontal="left" vertical="top" wrapText="1"/>
    </xf>
    <xf numFmtId="0" fontId="12" fillId="4" borderId="19" xfId="0" applyFont="1" applyFill="1" applyBorder="1" applyAlignment="1">
      <alignment horizontal="left" vertical="top" wrapText="1"/>
    </xf>
    <xf numFmtId="0" fontId="44" fillId="6" borderId="18" xfId="0" applyFont="1" applyFill="1" applyBorder="1" applyAlignment="1">
      <alignment horizontal="left" vertical="top" wrapText="1"/>
    </xf>
    <xf numFmtId="0" fontId="44" fillId="6" borderId="19" xfId="0" applyFont="1" applyFill="1" applyBorder="1" applyAlignment="1">
      <alignment horizontal="left" vertical="top" wrapText="1"/>
    </xf>
    <xf numFmtId="0" fontId="44" fillId="12" borderId="0" xfId="0" applyFont="1" applyFill="1" applyAlignment="1">
      <alignment horizontal="right" vertical="top"/>
    </xf>
    <xf numFmtId="0" fontId="44" fillId="0" borderId="0" xfId="0" applyFont="1" applyAlignment="1">
      <alignment horizontal="center" vertical="center"/>
    </xf>
    <xf numFmtId="0" fontId="51" fillId="7" borderId="0" xfId="0" applyFont="1" applyFill="1" applyAlignment="1">
      <alignment horizontal="left" vertical="center"/>
    </xf>
    <xf numFmtId="0" fontId="82" fillId="0" borderId="0" xfId="0" applyFont="1" applyAlignment="1">
      <alignment horizontal="left" vertical="center"/>
    </xf>
    <xf numFmtId="0" fontId="82" fillId="7" borderId="0" xfId="0" applyFont="1" applyFill="1" applyAlignment="1">
      <alignment horizontal="left" vertical="center"/>
    </xf>
    <xf numFmtId="0" fontId="0" fillId="4" borderId="26" xfId="0" applyFill="1" applyBorder="1" applyAlignment="1">
      <alignment horizontal="left" vertical="center" wrapText="1"/>
    </xf>
    <xf numFmtId="0" fontId="0" fillId="4" borderId="27" xfId="0" applyFill="1" applyBorder="1" applyAlignment="1">
      <alignment horizontal="left" vertical="center" wrapText="1"/>
    </xf>
    <xf numFmtId="0" fontId="77" fillId="5" borderId="14" xfId="0" applyFont="1" applyFill="1" applyBorder="1" applyAlignment="1">
      <alignment horizontal="left" vertical="top" wrapText="1"/>
    </xf>
    <xf numFmtId="0" fontId="80" fillId="6" borderId="28" xfId="0" applyFont="1" applyFill="1" applyBorder="1" applyAlignment="1">
      <alignment horizontal="left" vertical="top" wrapText="1"/>
    </xf>
    <xf numFmtId="0" fontId="80" fillId="6" borderId="20" xfId="0" applyFont="1" applyFill="1" applyBorder="1" applyAlignment="1">
      <alignment horizontal="left" vertical="top" wrapText="1"/>
    </xf>
    <xf numFmtId="0" fontId="80" fillId="6" borderId="29" xfId="0" applyFont="1" applyFill="1" applyBorder="1" applyAlignment="1">
      <alignment horizontal="left" vertical="top" wrapText="1"/>
    </xf>
    <xf numFmtId="0" fontId="12" fillId="0" borderId="14" xfId="0" applyFont="1" applyBorder="1" applyAlignment="1">
      <alignment horizontal="left" vertical="center" wrapText="1"/>
    </xf>
    <xf numFmtId="0" fontId="42" fillId="0" borderId="14" xfId="0" applyFont="1" applyBorder="1" applyAlignment="1">
      <alignment horizontal="left" vertical="center" wrapText="1"/>
    </xf>
    <xf numFmtId="0" fontId="33" fillId="4" borderId="17" xfId="0" applyFont="1" applyFill="1" applyBorder="1" applyAlignment="1">
      <alignment horizontal="left" vertical="top" wrapText="1"/>
    </xf>
    <xf numFmtId="0" fontId="33" fillId="4" borderId="18" xfId="0" applyFont="1" applyFill="1" applyBorder="1" applyAlignment="1">
      <alignment horizontal="left" vertical="top" wrapText="1"/>
    </xf>
    <xf numFmtId="0" fontId="33" fillId="4" borderId="19" xfId="0" applyFont="1" applyFill="1" applyBorder="1" applyAlignment="1">
      <alignment horizontal="left" vertical="top" wrapText="1"/>
    </xf>
    <xf numFmtId="0" fontId="0" fillId="4" borderId="26" xfId="0" applyFill="1" applyBorder="1" applyAlignment="1">
      <alignment horizontal="left" vertical="top" wrapText="1"/>
    </xf>
    <xf numFmtId="0" fontId="0" fillId="4" borderId="27" xfId="0" applyFill="1" applyBorder="1" applyAlignment="1">
      <alignment horizontal="left" vertical="top" wrapText="1"/>
    </xf>
    <xf numFmtId="0" fontId="26" fillId="0" borderId="0" xfId="0" applyFont="1" applyAlignment="1">
      <alignment horizontal="left" vertical="top"/>
    </xf>
    <xf numFmtId="0" fontId="28" fillId="0" borderId="0" xfId="0" applyFont="1" applyAlignment="1">
      <alignment horizontal="left" vertical="top"/>
    </xf>
    <xf numFmtId="0" fontId="96" fillId="0" borderId="14" xfId="0" applyFont="1" applyBorder="1" applyAlignment="1">
      <alignment horizontal="left" vertical="center" wrapText="1"/>
    </xf>
    <xf numFmtId="0" fontId="62" fillId="11" borderId="31" xfId="0" applyFont="1" applyFill="1" applyBorder="1" applyAlignment="1">
      <alignment horizontal="left" vertical="center" wrapText="1"/>
    </xf>
    <xf numFmtId="0" fontId="74" fillId="11" borderId="26" xfId="0" applyFont="1" applyFill="1" applyBorder="1" applyAlignment="1">
      <alignment horizontal="left" vertical="center" wrapText="1"/>
    </xf>
    <xf numFmtId="0" fontId="74" fillId="11" borderId="32" xfId="0" applyFont="1" applyFill="1" applyBorder="1" applyAlignment="1">
      <alignment horizontal="left" vertical="center" wrapText="1"/>
    </xf>
    <xf numFmtId="0" fontId="45" fillId="7" borderId="17" xfId="0" applyFont="1" applyFill="1" applyBorder="1" applyAlignment="1">
      <alignment horizontal="left" vertical="center" wrapText="1"/>
    </xf>
    <xf numFmtId="0" fontId="45" fillId="7" borderId="18" xfId="0" applyFont="1" applyFill="1" applyBorder="1" applyAlignment="1">
      <alignment horizontal="left" vertical="center" wrapText="1"/>
    </xf>
    <xf numFmtId="0" fontId="45" fillId="7" borderId="19" xfId="0" applyFont="1" applyFill="1" applyBorder="1" applyAlignment="1">
      <alignment horizontal="left" vertical="center" wrapText="1"/>
    </xf>
    <xf numFmtId="0" fontId="0" fillId="8" borderId="31" xfId="0" applyFill="1" applyBorder="1" applyAlignment="1">
      <alignment horizontal="center" vertical="top"/>
    </xf>
    <xf numFmtId="0" fontId="0" fillId="8" borderId="18" xfId="0" applyFill="1" applyBorder="1" applyAlignment="1">
      <alignment horizontal="center" vertical="top"/>
    </xf>
    <xf numFmtId="0" fontId="0" fillId="8" borderId="19" xfId="0" applyFill="1" applyBorder="1" applyAlignment="1">
      <alignment horizontal="center" vertical="top"/>
    </xf>
    <xf numFmtId="0" fontId="93" fillId="15" borderId="17" xfId="0" applyFont="1" applyFill="1" applyBorder="1" applyAlignment="1">
      <alignment horizontal="left" vertical="center" wrapText="1"/>
    </xf>
    <xf numFmtId="0" fontId="93" fillId="15" borderId="18" xfId="0" applyFont="1" applyFill="1" applyBorder="1" applyAlignment="1">
      <alignment horizontal="left" vertical="center" wrapText="1"/>
    </xf>
    <xf numFmtId="0" fontId="93" fillId="15" borderId="19" xfId="0" applyFont="1" applyFill="1" applyBorder="1" applyAlignment="1">
      <alignment horizontal="left" vertical="center" wrapText="1"/>
    </xf>
    <xf numFmtId="0" fontId="28" fillId="11" borderId="17" xfId="0" applyFont="1" applyFill="1" applyBorder="1" applyAlignment="1">
      <alignment horizontal="left" vertical="center" wrapText="1"/>
    </xf>
    <xf numFmtId="0" fontId="28" fillId="11" borderId="18" xfId="0" applyFont="1" applyFill="1" applyBorder="1" applyAlignment="1">
      <alignment horizontal="left" vertical="center" wrapText="1"/>
    </xf>
    <xf numFmtId="0" fontId="28" fillId="11" borderId="19" xfId="0" applyFont="1" applyFill="1" applyBorder="1" applyAlignment="1">
      <alignment horizontal="left" vertical="center" wrapText="1"/>
    </xf>
    <xf numFmtId="0" fontId="45" fillId="7" borderId="17" xfId="0" applyFont="1" applyFill="1" applyBorder="1" applyAlignment="1">
      <alignment horizontal="left" vertical="top" wrapText="1"/>
    </xf>
    <xf numFmtId="0" fontId="45" fillId="7" borderId="18" xfId="0" applyFont="1" applyFill="1" applyBorder="1" applyAlignment="1">
      <alignment horizontal="left" vertical="top" wrapText="1"/>
    </xf>
    <xf numFmtId="0" fontId="45" fillId="7" borderId="19" xfId="0" applyFont="1" applyFill="1" applyBorder="1" applyAlignment="1">
      <alignment horizontal="left" vertical="top" wrapText="1"/>
    </xf>
    <xf numFmtId="0" fontId="33" fillId="3" borderId="17" xfId="0" applyFont="1" applyFill="1" applyBorder="1" applyAlignment="1">
      <alignment horizontal="left" vertical="top" wrapText="1"/>
    </xf>
    <xf numFmtId="0" fontId="33" fillId="3" borderId="18" xfId="0" applyFont="1" applyFill="1" applyBorder="1" applyAlignment="1">
      <alignment horizontal="left" vertical="top" wrapText="1"/>
    </xf>
    <xf numFmtId="0" fontId="33" fillId="3" borderId="19" xfId="0" applyFont="1" applyFill="1" applyBorder="1" applyAlignment="1">
      <alignment horizontal="left" vertical="top" wrapText="1"/>
    </xf>
    <xf numFmtId="0" fontId="77" fillId="6" borderId="17" xfId="0" applyFont="1" applyFill="1" applyBorder="1" applyAlignment="1">
      <alignment horizontal="left" vertical="top" wrapText="1"/>
    </xf>
    <xf numFmtId="0" fontId="77" fillId="6" borderId="18" xfId="0" applyFont="1" applyFill="1" applyBorder="1" applyAlignment="1">
      <alignment horizontal="left" vertical="top" wrapText="1"/>
    </xf>
    <xf numFmtId="0" fontId="77" fillId="6" borderId="19" xfId="0" applyFont="1" applyFill="1" applyBorder="1" applyAlignment="1">
      <alignment horizontal="left" vertical="top" wrapText="1"/>
    </xf>
    <xf numFmtId="0" fontId="77" fillId="5" borderId="17" xfId="0" applyFont="1" applyFill="1" applyBorder="1" applyAlignment="1">
      <alignment horizontal="left" vertical="top" wrapText="1"/>
    </xf>
    <xf numFmtId="0" fontId="77" fillId="5" borderId="18" xfId="0" applyFont="1" applyFill="1" applyBorder="1" applyAlignment="1">
      <alignment horizontal="left" vertical="top" wrapText="1"/>
    </xf>
    <xf numFmtId="0" fontId="77" fillId="5" borderId="19" xfId="0" applyFont="1" applyFill="1" applyBorder="1" applyAlignment="1">
      <alignment horizontal="left" vertical="top" wrapText="1"/>
    </xf>
    <xf numFmtId="0" fontId="12" fillId="6" borderId="17" xfId="0" applyFont="1" applyFill="1" applyBorder="1" applyAlignment="1">
      <alignment horizontal="left" vertical="top" wrapText="1"/>
    </xf>
    <xf numFmtId="0" fontId="12" fillId="6" borderId="18" xfId="0" applyFont="1" applyFill="1" applyBorder="1" applyAlignment="1">
      <alignment horizontal="left" vertical="top" wrapText="1"/>
    </xf>
    <xf numFmtId="0" fontId="12" fillId="6" borderId="19" xfId="0" applyFont="1" applyFill="1" applyBorder="1" applyAlignment="1">
      <alignment horizontal="left" vertical="top" wrapText="1"/>
    </xf>
    <xf numFmtId="0" fontId="42" fillId="6" borderId="17" xfId="0" applyFont="1" applyFill="1" applyBorder="1" applyAlignment="1">
      <alignment horizontal="left" vertical="top" wrapText="1"/>
    </xf>
    <xf numFmtId="0" fontId="42" fillId="6" borderId="18" xfId="0" applyFont="1" applyFill="1" applyBorder="1" applyAlignment="1">
      <alignment horizontal="left" vertical="top" wrapText="1"/>
    </xf>
    <xf numFmtId="0" fontId="42" fillId="6" borderId="19" xfId="0" applyFont="1" applyFill="1" applyBorder="1" applyAlignment="1">
      <alignment horizontal="left" vertical="top" wrapText="1"/>
    </xf>
    <xf numFmtId="0" fontId="45" fillId="5" borderId="17" xfId="0" applyFont="1" applyFill="1" applyBorder="1" applyAlignment="1">
      <alignment horizontal="left" vertical="top" wrapText="1"/>
    </xf>
    <xf numFmtId="0" fontId="45" fillId="5" borderId="18" xfId="0" applyFont="1" applyFill="1" applyBorder="1" applyAlignment="1">
      <alignment horizontal="left" vertical="top" wrapText="1"/>
    </xf>
    <xf numFmtId="0" fontId="45" fillId="5" borderId="19" xfId="0" applyFont="1" applyFill="1" applyBorder="1" applyAlignment="1">
      <alignment horizontal="left" vertical="top" wrapText="1"/>
    </xf>
    <xf numFmtId="0" fontId="80" fillId="6" borderId="21" xfId="0" applyFont="1" applyFill="1" applyBorder="1" applyAlignment="1">
      <alignment horizontal="left" vertical="top" wrapText="1"/>
    </xf>
    <xf numFmtId="0" fontId="12" fillId="6" borderId="17" xfId="0" applyFont="1" applyFill="1" applyBorder="1" applyAlignment="1">
      <alignment horizontal="left" vertical="center" wrapText="1"/>
    </xf>
    <xf numFmtId="0" fontId="12" fillId="6" borderId="18" xfId="0" applyFont="1" applyFill="1" applyBorder="1" applyAlignment="1">
      <alignment horizontal="left" vertical="center" wrapText="1"/>
    </xf>
    <xf numFmtId="0" fontId="12" fillId="6" borderId="19" xfId="0" applyFont="1" applyFill="1" applyBorder="1" applyAlignment="1">
      <alignment horizontal="left" vertical="center" wrapText="1"/>
    </xf>
    <xf numFmtId="0" fontId="42" fillId="6" borderId="17" xfId="0" applyFont="1" applyFill="1" applyBorder="1" applyAlignment="1">
      <alignment horizontal="left" vertical="center" wrapText="1"/>
    </xf>
    <xf numFmtId="0" fontId="42" fillId="6" borderId="18" xfId="0" applyFont="1" applyFill="1" applyBorder="1" applyAlignment="1">
      <alignment horizontal="left" vertical="center" wrapText="1"/>
    </xf>
    <xf numFmtId="0" fontId="42" fillId="6" borderId="19" xfId="0" applyFont="1" applyFill="1" applyBorder="1" applyAlignment="1">
      <alignment horizontal="left" vertical="center" wrapText="1"/>
    </xf>
    <xf numFmtId="0" fontId="33" fillId="4" borderId="17" xfId="0" applyFont="1" applyFill="1" applyBorder="1" applyAlignment="1">
      <alignment horizontal="left" vertical="center" wrapText="1"/>
    </xf>
    <xf numFmtId="0" fontId="33" fillId="4" borderId="18" xfId="0" applyFont="1" applyFill="1" applyBorder="1" applyAlignment="1">
      <alignment horizontal="left" vertical="center" wrapText="1"/>
    </xf>
    <xf numFmtId="0" fontId="33" fillId="4" borderId="19" xfId="0" applyFont="1" applyFill="1" applyBorder="1" applyAlignment="1">
      <alignment horizontal="left" vertical="center" wrapText="1"/>
    </xf>
    <xf numFmtId="0" fontId="35" fillId="6" borderId="14" xfId="0" applyFont="1" applyFill="1" applyBorder="1" applyAlignment="1">
      <alignment horizontal="left" vertical="top" wrapText="1"/>
    </xf>
    <xf numFmtId="0" fontId="35" fillId="6" borderId="17" xfId="0" applyFont="1" applyFill="1" applyBorder="1" applyAlignment="1">
      <alignment horizontal="left" vertical="top" wrapText="1"/>
    </xf>
    <xf numFmtId="0" fontId="35" fillId="6" borderId="18" xfId="0" applyFont="1" applyFill="1" applyBorder="1" applyAlignment="1">
      <alignment horizontal="left" vertical="top" wrapText="1"/>
    </xf>
    <xf numFmtId="0" fontId="35" fillId="6" borderId="19" xfId="0" applyFont="1" applyFill="1" applyBorder="1" applyAlignment="1">
      <alignment horizontal="left" vertical="top" wrapText="1"/>
    </xf>
    <xf numFmtId="0" fontId="71" fillId="6" borderId="25" xfId="0" applyFont="1" applyFill="1" applyBorder="1" applyAlignment="1">
      <alignment horizontal="left" vertical="top" wrapText="1"/>
    </xf>
    <xf numFmtId="0" fontId="0" fillId="5" borderId="17" xfId="0" applyFill="1" applyBorder="1" applyAlignment="1">
      <alignment horizontal="left" vertical="center" wrapText="1"/>
    </xf>
    <xf numFmtId="0" fontId="0" fillId="5" borderId="18" xfId="0" applyFill="1" applyBorder="1" applyAlignment="1">
      <alignment horizontal="left" vertical="center" wrapText="1"/>
    </xf>
    <xf numFmtId="0" fontId="0" fillId="5" borderId="19" xfId="0" applyFill="1" applyBorder="1" applyAlignment="1">
      <alignment horizontal="left" vertical="center" wrapText="1"/>
    </xf>
    <xf numFmtId="0" fontId="33" fillId="4" borderId="14" xfId="0" applyFont="1" applyFill="1" applyBorder="1" applyAlignment="1">
      <alignment horizontal="left" vertical="top" wrapText="1"/>
    </xf>
    <xf numFmtId="0" fontId="53" fillId="0" borderId="0" xfId="0" applyFont="1" applyAlignment="1">
      <alignment horizontal="left" vertical="top" wrapText="1"/>
    </xf>
    <xf numFmtId="0" fontId="90" fillId="0" borderId="0" xfId="0" applyFont="1" applyAlignment="1">
      <alignment horizontal="left" vertical="top" wrapText="1"/>
    </xf>
    <xf numFmtId="0" fontId="12" fillId="4" borderId="14" xfId="0" applyFont="1" applyFill="1" applyBorder="1" applyAlignment="1">
      <alignment horizontal="left" vertical="top" wrapText="1"/>
    </xf>
    <xf numFmtId="1" fontId="73" fillId="0" borderId="26" xfId="0" applyNumberFormat="1" applyFont="1" applyBorder="1" applyAlignment="1">
      <alignment horizontal="left" vertical="top" shrinkToFit="1"/>
    </xf>
    <xf numFmtId="1" fontId="73" fillId="0" borderId="27" xfId="0" applyNumberFormat="1" applyFont="1" applyBorder="1" applyAlignment="1">
      <alignment horizontal="left" vertical="top" shrinkToFit="1"/>
    </xf>
    <xf numFmtId="0" fontId="33" fillId="3" borderId="14" xfId="0" applyFont="1" applyFill="1" applyBorder="1" applyAlignment="1">
      <alignment horizontal="left" vertical="center" wrapText="1"/>
    </xf>
    <xf numFmtId="0" fontId="0" fillId="3" borderId="14" xfId="0" applyFill="1" applyBorder="1" applyAlignment="1">
      <alignment horizontal="left" vertical="center" wrapText="1"/>
    </xf>
    <xf numFmtId="0" fontId="91" fillId="6" borderId="17" xfId="0" applyFont="1" applyFill="1" applyBorder="1" applyAlignment="1">
      <alignment horizontal="left" vertical="top" wrapText="1"/>
    </xf>
    <xf numFmtId="0" fontId="0" fillId="6" borderId="18" xfId="0" applyFill="1" applyBorder="1" applyAlignment="1">
      <alignment horizontal="left" vertical="top" wrapText="1"/>
    </xf>
    <xf numFmtId="0" fontId="0" fillId="6" borderId="19" xfId="0" applyFill="1" applyBorder="1" applyAlignment="1">
      <alignment horizontal="left" vertical="top" wrapText="1"/>
    </xf>
    <xf numFmtId="0" fontId="37" fillId="0" borderId="0" xfId="0" applyFont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89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top" wrapText="1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1" fontId="73" fillId="0" borderId="17" xfId="0" applyNumberFormat="1" applyFont="1" applyBorder="1" applyAlignment="1">
      <alignment horizontal="left" vertical="center" shrinkToFit="1"/>
    </xf>
    <xf numFmtId="1" fontId="73" fillId="0" borderId="18" xfId="0" applyNumberFormat="1" applyFont="1" applyBorder="1" applyAlignment="1">
      <alignment horizontal="left" vertical="center" shrinkToFit="1"/>
    </xf>
    <xf numFmtId="1" fontId="73" fillId="0" borderId="19" xfId="0" applyNumberFormat="1" applyFont="1" applyBorder="1" applyAlignment="1">
      <alignment horizontal="left" vertical="center" shrinkToFit="1"/>
    </xf>
    <xf numFmtId="0" fontId="42" fillId="9" borderId="17" xfId="0" applyFont="1" applyFill="1" applyBorder="1" applyAlignment="1">
      <alignment horizontal="left" vertical="top" wrapText="1"/>
    </xf>
    <xf numFmtId="0" fontId="42" fillId="9" borderId="18" xfId="0" applyFont="1" applyFill="1" applyBorder="1" applyAlignment="1">
      <alignment horizontal="left" vertical="top" wrapText="1"/>
    </xf>
    <xf numFmtId="0" fontId="42" fillId="9" borderId="19" xfId="0" applyFont="1" applyFill="1" applyBorder="1" applyAlignment="1">
      <alignment horizontal="left" vertical="top" wrapText="1"/>
    </xf>
    <xf numFmtId="0" fontId="41" fillId="6" borderId="22" xfId="0" applyFont="1" applyFill="1" applyBorder="1" applyAlignment="1">
      <alignment horizontal="left" vertical="top" wrapText="1"/>
    </xf>
    <xf numFmtId="0" fontId="44" fillId="4" borderId="14" xfId="0" applyFont="1" applyFill="1" applyBorder="1" applyAlignment="1">
      <alignment horizontal="left" vertical="center" wrapText="1"/>
    </xf>
    <xf numFmtId="0" fontId="85" fillId="5" borderId="14" xfId="0" applyFont="1" applyFill="1" applyBorder="1" applyAlignment="1">
      <alignment horizontal="left" vertical="top" wrapText="1"/>
    </xf>
    <xf numFmtId="0" fontId="42" fillId="6" borderId="14" xfId="0" applyFont="1" applyFill="1" applyBorder="1" applyAlignment="1">
      <alignment vertical="top" wrapText="1"/>
    </xf>
    <xf numFmtId="0" fontId="71" fillId="6" borderId="14" xfId="0" applyFont="1" applyFill="1" applyBorder="1" applyAlignment="1">
      <alignment horizontal="left" vertical="top" wrapText="1"/>
    </xf>
    <xf numFmtId="0" fontId="12" fillId="6" borderId="14" xfId="0" applyFont="1" applyFill="1" applyBorder="1" applyAlignment="1">
      <alignment horizontal="left" vertical="top" wrapText="1"/>
    </xf>
    <xf numFmtId="0" fontId="99" fillId="5" borderId="17" xfId="0" applyFont="1" applyFill="1" applyBorder="1" applyAlignment="1">
      <alignment horizontal="left" vertical="top" wrapText="1"/>
    </xf>
    <xf numFmtId="0" fontId="43" fillId="5" borderId="18" xfId="0" applyFont="1" applyFill="1" applyBorder="1" applyAlignment="1">
      <alignment horizontal="left" vertical="top" wrapText="1"/>
    </xf>
    <xf numFmtId="0" fontId="43" fillId="5" borderId="19" xfId="0" applyFont="1" applyFill="1" applyBorder="1" applyAlignment="1">
      <alignment horizontal="left" vertical="top" wrapText="1"/>
    </xf>
    <xf numFmtId="0" fontId="69" fillId="6" borderId="14" xfId="0" applyFont="1" applyFill="1" applyBorder="1" applyAlignment="1">
      <alignment horizontal="left" vertical="top" wrapText="1"/>
    </xf>
    <xf numFmtId="0" fontId="42" fillId="6" borderId="14" xfId="0" applyFont="1" applyFill="1" applyBorder="1" applyAlignment="1">
      <alignment horizontal="left" vertical="center" wrapText="1"/>
    </xf>
    <xf numFmtId="0" fontId="75" fillId="7" borderId="14" xfId="0" applyFont="1" applyFill="1" applyBorder="1" applyAlignment="1">
      <alignment horizontal="left" vertical="top" wrapText="1"/>
    </xf>
    <xf numFmtId="0" fontId="62" fillId="0" borderId="0" xfId="0" applyFont="1" applyAlignment="1">
      <alignment horizontal="center" vertical="top" wrapText="1"/>
    </xf>
    <xf numFmtId="0" fontId="72" fillId="6" borderId="18" xfId="0" applyFont="1" applyFill="1" applyBorder="1" applyAlignment="1">
      <alignment horizontal="left" vertical="top" wrapText="1"/>
    </xf>
    <xf numFmtId="0" fontId="72" fillId="6" borderId="19" xfId="0" applyFont="1" applyFill="1" applyBorder="1" applyAlignment="1">
      <alignment horizontal="left" vertical="top" wrapText="1"/>
    </xf>
    <xf numFmtId="0" fontId="69" fillId="6" borderId="17" xfId="0" applyFont="1" applyFill="1" applyBorder="1" applyAlignment="1">
      <alignment horizontal="left" vertical="top" wrapText="1"/>
    </xf>
    <xf numFmtId="0" fontId="69" fillId="6" borderId="18" xfId="0" applyFont="1" applyFill="1" applyBorder="1" applyAlignment="1">
      <alignment horizontal="left" vertical="top" wrapText="1"/>
    </xf>
    <xf numFmtId="0" fontId="69" fillId="6" borderId="19" xfId="0" applyFont="1" applyFill="1" applyBorder="1" applyAlignment="1">
      <alignment horizontal="left" vertical="top" wrapText="1"/>
    </xf>
    <xf numFmtId="0" fontId="13" fillId="0" borderId="0" xfId="0" applyFont="1" applyAlignment="1">
      <alignment horizontal="center" vertical="top" wrapText="1"/>
    </xf>
    <xf numFmtId="0" fontId="95" fillId="0" borderId="0" xfId="0" applyFont="1" applyAlignment="1">
      <alignment horizontal="center" vertical="top"/>
    </xf>
    <xf numFmtId="0" fontId="0" fillId="7" borderId="3" xfId="0" applyFill="1" applyBorder="1" applyAlignment="1">
      <alignment horizontal="left" vertical="center" wrapText="1"/>
    </xf>
    <xf numFmtId="0" fontId="68" fillId="0" borderId="0" xfId="0" applyFont="1" applyAlignment="1">
      <alignment vertical="center"/>
    </xf>
    <xf numFmtId="0" fontId="13" fillId="0" borderId="6" xfId="0" applyFont="1" applyBorder="1" applyAlignment="1">
      <alignment horizontal="left" vertical="top"/>
    </xf>
    <xf numFmtId="0" fontId="50" fillId="0" borderId="5" xfId="0" applyFont="1" applyBorder="1" applyAlignment="1">
      <alignment horizontal="left" vertical="top" indent="8"/>
    </xf>
    <xf numFmtId="0" fontId="0" fillId="0" borderId="5" xfId="0" applyBorder="1" applyAlignment="1">
      <alignment horizontal="left" vertical="top" indent="8"/>
    </xf>
    <xf numFmtId="0" fontId="13" fillId="0" borderId="0" xfId="0" applyFont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7" borderId="2" xfId="0" applyFill="1" applyBorder="1" applyAlignment="1">
      <alignment horizontal="left" vertical="top" wrapText="1"/>
    </xf>
    <xf numFmtId="0" fontId="0" fillId="7" borderId="3" xfId="0" applyFill="1" applyBorder="1" applyAlignment="1">
      <alignment horizontal="left" vertical="top" wrapText="1"/>
    </xf>
    <xf numFmtId="0" fontId="0" fillId="7" borderId="4" xfId="0" applyFill="1" applyBorder="1" applyAlignment="1">
      <alignment horizontal="left" vertical="top" wrapText="1"/>
    </xf>
    <xf numFmtId="4" fontId="50" fillId="0" borderId="0" xfId="0" applyNumberFormat="1" applyFon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18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18" fillId="0" borderId="1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3" borderId="2" xfId="0" applyFill="1" applyBorder="1" applyAlignment="1">
      <alignment horizontal="left" vertical="top" wrapText="1"/>
    </xf>
    <xf numFmtId="0" fontId="0" fillId="3" borderId="3" xfId="0" applyFill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38" fillId="0" borderId="2" xfId="0" applyFont="1" applyBorder="1" applyAlignment="1">
      <alignment horizontal="left" vertical="top" wrapText="1"/>
    </xf>
    <xf numFmtId="0" fontId="38" fillId="0" borderId="3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4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0" fillId="0" borderId="2" xfId="0" applyFont="1" applyBorder="1" applyAlignment="1">
      <alignment horizontal="left" vertical="top" wrapText="1"/>
    </xf>
    <xf numFmtId="0" fontId="40" fillId="0" borderId="3" xfId="0" applyFont="1" applyBorder="1" applyAlignment="1">
      <alignment horizontal="left" vertical="top" wrapText="1"/>
    </xf>
    <xf numFmtId="0" fontId="50" fillId="7" borderId="2" xfId="0" applyFont="1" applyFill="1" applyBorder="1" applyAlignment="1">
      <alignment horizontal="left" vertical="top" wrapText="1"/>
    </xf>
    <xf numFmtId="0" fontId="50" fillId="7" borderId="3" xfId="0" applyFont="1" applyFill="1" applyBorder="1" applyAlignment="1">
      <alignment horizontal="left" vertical="top" wrapText="1"/>
    </xf>
    <xf numFmtId="0" fontId="44" fillId="7" borderId="2" xfId="0" applyFont="1" applyFill="1" applyBorder="1" applyAlignment="1">
      <alignment horizontal="left" vertical="top" wrapText="1"/>
    </xf>
    <xf numFmtId="0" fontId="44" fillId="7" borderId="3" xfId="0" applyFont="1" applyFill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59" fillId="0" borderId="0" xfId="0" applyFont="1" applyAlignment="1">
      <alignment horizontal="center"/>
    </xf>
    <xf numFmtId="0" fontId="60" fillId="0" borderId="0" xfId="0" applyFont="1" applyAlignment="1">
      <alignment horizontal="center"/>
    </xf>
    <xf numFmtId="0" fontId="61" fillId="0" borderId="0" xfId="0" applyFont="1" applyAlignment="1">
      <alignment horizontal="center"/>
    </xf>
    <xf numFmtId="0" fontId="45" fillId="0" borderId="11" xfId="0" applyFont="1" applyBorder="1" applyAlignment="1">
      <alignment horizontal="right" vertical="center"/>
    </xf>
  </cellXfs>
  <cellStyles count="3">
    <cellStyle name="Excel Built-in Normal" xfId="2" xr:uid="{3E989BDE-667D-4F6C-8D79-4B128E8F3D8F}"/>
    <cellStyle name="Normalno" xfId="0" builtinId="0"/>
    <cellStyle name="Zarez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zoomScale="110" zoomScaleNormal="110" workbookViewId="0">
      <selection sqref="A1:I1"/>
    </sheetView>
  </sheetViews>
  <sheetFormatPr defaultRowHeight="12.75" x14ac:dyDescent="0.2"/>
  <cols>
    <col min="1" max="1" width="6.83203125" customWidth="1"/>
    <col min="2" max="2" width="9.83203125" customWidth="1"/>
    <col min="3" max="3" width="32.6640625" customWidth="1"/>
    <col min="4" max="4" width="9.83203125" customWidth="1"/>
    <col min="5" max="5" width="21" customWidth="1"/>
    <col min="6" max="6" width="19.5" customWidth="1"/>
    <col min="7" max="7" width="21.1640625" customWidth="1"/>
    <col min="8" max="8" width="5.33203125" customWidth="1"/>
    <col min="9" max="9" width="6" customWidth="1"/>
  </cols>
  <sheetData>
    <row r="1" spans="1:9" ht="26.25" customHeight="1" x14ac:dyDescent="0.2">
      <c r="A1" s="615" t="s">
        <v>393</v>
      </c>
      <c r="B1" s="615"/>
      <c r="C1" s="615"/>
      <c r="D1" s="615"/>
      <c r="E1" s="615"/>
      <c r="F1" s="615"/>
      <c r="G1" s="615"/>
      <c r="H1" s="615"/>
      <c r="I1" s="615"/>
    </row>
    <row r="2" spans="1:9" ht="19.5" customHeight="1" x14ac:dyDescent="0.2">
      <c r="A2" s="616" t="s">
        <v>366</v>
      </c>
      <c r="B2" s="616"/>
      <c r="C2" s="616"/>
      <c r="D2" s="616"/>
      <c r="E2" s="616"/>
      <c r="F2" s="616"/>
      <c r="G2" s="616"/>
      <c r="H2" s="616"/>
      <c r="I2" s="616"/>
    </row>
    <row r="3" spans="1:9" ht="16.5" customHeight="1" x14ac:dyDescent="0.2">
      <c r="A3" s="618" t="s">
        <v>367</v>
      </c>
      <c r="B3" s="618"/>
      <c r="C3" s="618"/>
      <c r="D3" s="618"/>
      <c r="E3" s="618"/>
      <c r="F3" s="618"/>
      <c r="G3" s="618"/>
      <c r="H3" s="618"/>
      <c r="I3" s="618"/>
    </row>
    <row r="4" spans="1:9" ht="12.95" customHeight="1" x14ac:dyDescent="0.2">
      <c r="A4" s="619" t="s">
        <v>362</v>
      </c>
      <c r="B4" s="619"/>
      <c r="C4" s="619"/>
      <c r="D4" s="619"/>
      <c r="E4" s="619"/>
      <c r="F4" s="619"/>
    </row>
    <row r="5" spans="1:9" ht="28.7" customHeight="1" x14ac:dyDescent="0.2">
      <c r="A5" s="1"/>
      <c r="B5" s="629"/>
      <c r="C5" s="630"/>
      <c r="D5" s="631"/>
      <c r="E5" s="321" t="s">
        <v>370</v>
      </c>
      <c r="F5" s="320" t="s">
        <v>369</v>
      </c>
      <c r="G5" s="320" t="s">
        <v>368</v>
      </c>
      <c r="H5" s="118" t="s">
        <v>0</v>
      </c>
      <c r="I5" s="117" t="s">
        <v>1</v>
      </c>
    </row>
    <row r="6" spans="1:9" ht="12" customHeight="1" x14ac:dyDescent="0.2">
      <c r="A6" s="2"/>
      <c r="B6" s="632"/>
      <c r="C6" s="633"/>
      <c r="D6" s="634"/>
      <c r="E6" s="3" t="s">
        <v>179</v>
      </c>
      <c r="F6" s="3" t="s">
        <v>180</v>
      </c>
      <c r="G6" s="3" t="s">
        <v>181</v>
      </c>
      <c r="H6" s="2"/>
      <c r="I6" s="27"/>
    </row>
    <row r="7" spans="1:9" ht="12.95" customHeight="1" x14ac:dyDescent="0.2">
      <c r="A7" s="635" t="s">
        <v>2</v>
      </c>
      <c r="B7" s="636"/>
      <c r="C7" s="636"/>
      <c r="D7" s="637"/>
      <c r="E7" s="2"/>
      <c r="F7" s="2"/>
      <c r="G7" s="2"/>
      <c r="H7" s="2"/>
      <c r="I7" s="27"/>
    </row>
    <row r="8" spans="1:9" ht="12.2" customHeight="1" x14ac:dyDescent="0.2">
      <c r="A8" s="4">
        <v>6</v>
      </c>
      <c r="B8" s="623" t="s">
        <v>3</v>
      </c>
      <c r="C8" s="624"/>
      <c r="D8" s="625"/>
      <c r="E8" s="53">
        <f>'OPĆI DIO'!D9</f>
        <v>1063237</v>
      </c>
      <c r="F8" s="53">
        <f>'OPĆI DIO'!E9</f>
        <v>70773</v>
      </c>
      <c r="G8" s="53">
        <f>'OPĆI DIO'!F9</f>
        <v>1134010</v>
      </c>
      <c r="H8" s="88">
        <f>F8/E8*100</f>
        <v>6.6563710630837711</v>
      </c>
      <c r="I8" s="89">
        <f>G8/F8*100</f>
        <v>1602.3200938210898</v>
      </c>
    </row>
    <row r="9" spans="1:9" ht="12.95" customHeight="1" x14ac:dyDescent="0.2">
      <c r="A9" s="4">
        <v>7</v>
      </c>
      <c r="B9" s="623" t="s">
        <v>4</v>
      </c>
      <c r="C9" s="624"/>
      <c r="D9" s="625"/>
      <c r="E9" s="53">
        <f>'OPĆI DIO'!D28</f>
        <v>1087763</v>
      </c>
      <c r="F9" s="53">
        <f>'OPĆI DIO'!E28</f>
        <v>-1087763</v>
      </c>
      <c r="G9" s="53">
        <f>'OPĆI DIO'!F28</f>
        <v>0</v>
      </c>
      <c r="H9" s="88">
        <f>F9/E9*100</f>
        <v>-100</v>
      </c>
      <c r="I9" s="89">
        <v>0</v>
      </c>
    </row>
    <row r="10" spans="1:9" ht="15" customHeight="1" x14ac:dyDescent="0.2">
      <c r="A10" s="7"/>
      <c r="B10" s="626" t="s">
        <v>5</v>
      </c>
      <c r="C10" s="627"/>
      <c r="D10" s="628"/>
      <c r="E10" s="8">
        <f>SUM(E8,E9)</f>
        <v>2151000</v>
      </c>
      <c r="F10" s="8">
        <f>SUM(F8,F9)</f>
        <v>-1016990</v>
      </c>
      <c r="G10" s="8">
        <f>SUM(G8,G9)</f>
        <v>1134010</v>
      </c>
      <c r="H10" s="90">
        <f t="shared" ref="H10:I13" si="0">F10/E10*100</f>
        <v>-47.279869827986978</v>
      </c>
      <c r="I10" s="91">
        <f t="shared" si="0"/>
        <v>-111.50650448873638</v>
      </c>
    </row>
    <row r="11" spans="1:9" ht="13.7" customHeight="1" x14ac:dyDescent="0.2">
      <c r="A11" s="4">
        <v>3</v>
      </c>
      <c r="B11" s="623" t="s">
        <v>6</v>
      </c>
      <c r="C11" s="624"/>
      <c r="D11" s="625"/>
      <c r="E11" s="53">
        <f>'OPĆI DIO'!D33</f>
        <v>1263150</v>
      </c>
      <c r="F11" s="53">
        <f>'OPĆI DIO'!E33</f>
        <v>226783.07</v>
      </c>
      <c r="G11" s="53">
        <f>'OPĆI DIO'!F33</f>
        <v>1489933.0699999998</v>
      </c>
      <c r="H11" s="88">
        <f t="shared" si="0"/>
        <v>17.953771919407828</v>
      </c>
      <c r="I11" s="89">
        <f t="shared" si="0"/>
        <v>656.98602192835642</v>
      </c>
    </row>
    <row r="12" spans="1:9" ht="13.7" customHeight="1" x14ac:dyDescent="0.2">
      <c r="A12" s="4">
        <v>4</v>
      </c>
      <c r="B12" s="623" t="s">
        <v>7</v>
      </c>
      <c r="C12" s="624"/>
      <c r="D12" s="625"/>
      <c r="E12" s="53">
        <f>'OPĆI DIO'!D60</f>
        <v>887850</v>
      </c>
      <c r="F12" s="53">
        <f>'OPĆI DIO'!E60</f>
        <v>72245</v>
      </c>
      <c r="G12" s="53">
        <f>'OPĆI DIO'!F60</f>
        <v>960095</v>
      </c>
      <c r="H12" s="88">
        <f t="shared" si="0"/>
        <v>8.1370727037224757</v>
      </c>
      <c r="I12" s="89">
        <f t="shared" si="0"/>
        <v>1328.9431794587861</v>
      </c>
    </row>
    <row r="13" spans="1:9" ht="15" customHeight="1" x14ac:dyDescent="0.2">
      <c r="A13" s="7"/>
      <c r="B13" s="626" t="s">
        <v>8</v>
      </c>
      <c r="C13" s="627"/>
      <c r="D13" s="628"/>
      <c r="E13" s="8">
        <f>SUM(E11,E12)</f>
        <v>2151000</v>
      </c>
      <c r="F13" s="8">
        <f>SUM(F11,F12)</f>
        <v>299028.07</v>
      </c>
      <c r="G13" s="8">
        <f>SUM(G11,G12)</f>
        <v>2450028.0699999998</v>
      </c>
      <c r="H13" s="90">
        <f t="shared" si="0"/>
        <v>13.901816364481636</v>
      </c>
      <c r="I13" s="91">
        <f t="shared" si="0"/>
        <v>819.3304628558783</v>
      </c>
    </row>
    <row r="14" spans="1:9" ht="12.2" customHeight="1" x14ac:dyDescent="0.2">
      <c r="A14" s="2"/>
      <c r="B14" s="635" t="s">
        <v>9</v>
      </c>
      <c r="C14" s="636"/>
      <c r="D14" s="637"/>
      <c r="E14" s="9">
        <f>SUM(E10-E13)</f>
        <v>0</v>
      </c>
      <c r="F14" s="9">
        <f>SUM(F10-F13)</f>
        <v>-1316018.07</v>
      </c>
      <c r="G14" s="9">
        <f>SUM(G10-G13)</f>
        <v>-1316018.0699999998</v>
      </c>
      <c r="H14" s="304">
        <v>0</v>
      </c>
      <c r="I14" s="305">
        <v>0</v>
      </c>
    </row>
    <row r="15" spans="1:9" ht="12" customHeight="1" x14ac:dyDescent="0.2">
      <c r="A15" s="2"/>
      <c r="B15" s="632"/>
      <c r="C15" s="633"/>
      <c r="D15" s="634"/>
      <c r="E15" s="2"/>
      <c r="F15" s="2"/>
      <c r="G15" s="2"/>
      <c r="H15" s="88"/>
      <c r="I15" s="89"/>
    </row>
    <row r="16" spans="1:9" ht="15.95" customHeight="1" x14ac:dyDescent="0.2">
      <c r="A16" s="635" t="s">
        <v>10</v>
      </c>
      <c r="B16" s="636"/>
      <c r="C16" s="636"/>
      <c r="D16" s="637"/>
      <c r="E16" s="2"/>
      <c r="F16" s="2"/>
      <c r="G16" s="2"/>
      <c r="H16" s="88"/>
      <c r="I16" s="89"/>
    </row>
    <row r="17" spans="1:9" ht="12.2" customHeight="1" x14ac:dyDescent="0.2">
      <c r="A17" s="4">
        <v>8</v>
      </c>
      <c r="B17" s="623" t="s">
        <v>11</v>
      </c>
      <c r="C17" s="624"/>
      <c r="D17" s="625"/>
      <c r="E17" s="5">
        <v>0</v>
      </c>
      <c r="F17" s="6">
        <v>0</v>
      </c>
      <c r="G17" s="6">
        <v>0</v>
      </c>
      <c r="H17" s="88">
        <v>0</v>
      </c>
      <c r="I17" s="89">
        <v>0</v>
      </c>
    </row>
    <row r="18" spans="1:9" ht="12" customHeight="1" x14ac:dyDescent="0.2">
      <c r="A18" s="4">
        <v>5</v>
      </c>
      <c r="B18" s="623" t="s">
        <v>12</v>
      </c>
      <c r="C18" s="624"/>
      <c r="D18" s="625"/>
      <c r="E18" s="6">
        <v>0</v>
      </c>
      <c r="F18" s="6">
        <v>0</v>
      </c>
      <c r="G18" s="6">
        <v>0</v>
      </c>
      <c r="H18" s="88">
        <v>0</v>
      </c>
      <c r="I18" s="89">
        <v>0</v>
      </c>
    </row>
    <row r="19" spans="1:9" ht="12.2" customHeight="1" x14ac:dyDescent="0.2">
      <c r="A19" s="7"/>
      <c r="B19" s="626" t="s">
        <v>13</v>
      </c>
      <c r="C19" s="627"/>
      <c r="D19" s="628"/>
      <c r="E19" s="225">
        <v>0</v>
      </c>
      <c r="F19" s="87"/>
      <c r="G19" s="87"/>
      <c r="H19" s="90"/>
      <c r="I19" s="92"/>
    </row>
    <row r="20" spans="1:9" ht="14.25" customHeight="1" x14ac:dyDescent="0.2">
      <c r="A20" s="2"/>
      <c r="B20" s="632"/>
      <c r="C20" s="633"/>
      <c r="D20" s="634"/>
      <c r="E20" s="224"/>
      <c r="F20" s="2"/>
      <c r="G20" s="2"/>
      <c r="H20" s="88"/>
      <c r="I20" s="89"/>
    </row>
    <row r="21" spans="1:9" ht="18" customHeight="1" x14ac:dyDescent="0.2">
      <c r="A21" s="635" t="s">
        <v>14</v>
      </c>
      <c r="B21" s="636"/>
      <c r="C21" s="636"/>
      <c r="D21" s="637"/>
      <c r="E21" s="9">
        <f>E22</f>
        <v>0</v>
      </c>
      <c r="F21" s="9">
        <v>1316018.07</v>
      </c>
      <c r="G21" s="9">
        <f>G22</f>
        <v>1316018.07</v>
      </c>
      <c r="H21" s="88">
        <v>0</v>
      </c>
      <c r="I21" s="89">
        <v>0</v>
      </c>
    </row>
    <row r="22" spans="1:9" ht="14.85" customHeight="1" x14ac:dyDescent="0.2">
      <c r="A22" s="10">
        <v>9</v>
      </c>
      <c r="B22" s="626" t="s">
        <v>15</v>
      </c>
      <c r="C22" s="627"/>
      <c r="D22" s="628"/>
      <c r="E22" s="8">
        <v>0</v>
      </c>
      <c r="F22" s="150">
        <v>1316018.07</v>
      </c>
      <c r="G22" s="8">
        <v>1316018.07</v>
      </c>
      <c r="H22" s="90">
        <v>0</v>
      </c>
      <c r="I22" s="91">
        <v>0</v>
      </c>
    </row>
    <row r="23" spans="1:9" ht="36.75" customHeight="1" x14ac:dyDescent="0.2">
      <c r="A23" s="54"/>
      <c r="B23" s="638" t="s">
        <v>16</v>
      </c>
      <c r="C23" s="639"/>
      <c r="D23" s="640"/>
      <c r="E23" s="267">
        <f>SUM(E14+E19+E22)</f>
        <v>0</v>
      </c>
      <c r="F23" s="55">
        <f>SUM(F14+F19+F22)</f>
        <v>0</v>
      </c>
      <c r="G23" s="55">
        <f>SUM(G14+G19+G22)</f>
        <v>2.3283064365386963E-10</v>
      </c>
      <c r="H23" s="197">
        <v>0</v>
      </c>
      <c r="I23" s="198">
        <v>0</v>
      </c>
    </row>
    <row r="24" spans="1:9" s="32" customFormat="1" ht="14.25" customHeight="1" x14ac:dyDescent="0.2">
      <c r="A24" s="617"/>
      <c r="B24" s="617"/>
      <c r="C24" s="617"/>
      <c r="D24" s="617"/>
      <c r="E24" s="617"/>
      <c r="F24" s="617"/>
      <c r="G24" s="617"/>
      <c r="H24" s="617"/>
      <c r="I24" s="617"/>
    </row>
    <row r="25" spans="1:9" ht="12.95" customHeight="1" x14ac:dyDescent="0.2">
      <c r="A25" s="620" t="s">
        <v>174</v>
      </c>
      <c r="B25" s="621"/>
      <c r="C25" s="621"/>
      <c r="D25" s="621"/>
      <c r="E25" s="621"/>
      <c r="F25" s="621"/>
      <c r="G25" s="621"/>
      <c r="H25" s="621"/>
      <c r="I25" s="621"/>
    </row>
    <row r="26" spans="1:9" ht="12.95" customHeight="1" x14ac:dyDescent="0.2">
      <c r="A26" s="622" t="s">
        <v>351</v>
      </c>
      <c r="B26" s="622"/>
      <c r="C26" s="622"/>
      <c r="D26" s="622"/>
      <c r="E26" s="622"/>
      <c r="F26" s="622"/>
      <c r="G26" s="622"/>
      <c r="H26" s="622"/>
      <c r="I26" s="622"/>
    </row>
    <row r="27" spans="1:9" x14ac:dyDescent="0.2">
      <c r="A27" s="438"/>
      <c r="B27" s="438"/>
      <c r="C27" s="438"/>
      <c r="D27" s="438"/>
      <c r="E27" s="438"/>
      <c r="F27" s="438"/>
      <c r="G27" s="438"/>
      <c r="H27" s="438"/>
      <c r="I27" s="438"/>
    </row>
  </sheetData>
  <mergeCells count="27">
    <mergeCell ref="A16:D16"/>
    <mergeCell ref="B11:D11"/>
    <mergeCell ref="B12:D12"/>
    <mergeCell ref="B13:D13"/>
    <mergeCell ref="B23:D23"/>
    <mergeCell ref="B20:D20"/>
    <mergeCell ref="A21:D21"/>
    <mergeCell ref="B22:D22"/>
    <mergeCell ref="B17:D17"/>
    <mergeCell ref="B18:D18"/>
    <mergeCell ref="B19:D19"/>
    <mergeCell ref="A27:I27"/>
    <mergeCell ref="A1:I1"/>
    <mergeCell ref="A2:I2"/>
    <mergeCell ref="A24:I24"/>
    <mergeCell ref="A3:I3"/>
    <mergeCell ref="A4:F4"/>
    <mergeCell ref="A25:I25"/>
    <mergeCell ref="A26:I26"/>
    <mergeCell ref="B8:D8"/>
    <mergeCell ref="B9:D9"/>
    <mergeCell ref="B10:D10"/>
    <mergeCell ref="B5:D5"/>
    <mergeCell ref="B6:D6"/>
    <mergeCell ref="A7:D7"/>
    <mergeCell ref="B14:D14"/>
    <mergeCell ref="B15:D15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69"/>
  <sheetViews>
    <sheetView topLeftCell="A16" zoomScale="106" zoomScaleNormal="106" workbookViewId="0">
      <selection activeCell="B5" sqref="B5:H5"/>
    </sheetView>
  </sheetViews>
  <sheetFormatPr defaultRowHeight="12.75" x14ac:dyDescent="0.2"/>
  <cols>
    <col min="1" max="1" width="5.1640625" customWidth="1"/>
    <col min="2" max="2" width="25.5" customWidth="1"/>
    <col min="3" max="3" width="33.6640625" customWidth="1"/>
    <col min="4" max="5" width="20.6640625" customWidth="1"/>
    <col min="6" max="6" width="20" customWidth="1"/>
    <col min="7" max="7" width="6.5" customWidth="1"/>
    <col min="8" max="8" width="6.1640625" customWidth="1"/>
    <col min="9" max="9" width="4" style="28" customWidth="1"/>
    <col min="10" max="10" width="1.6640625" customWidth="1"/>
    <col min="11" max="11" width="7.83203125" customWidth="1"/>
    <col min="12" max="12" width="4" customWidth="1"/>
    <col min="13" max="13" width="16" customWidth="1"/>
    <col min="14" max="14" width="3.5" customWidth="1"/>
    <col min="15" max="15" width="2.1640625" customWidth="1"/>
    <col min="16" max="16" width="7.83203125" customWidth="1"/>
    <col min="17" max="17" width="14.33203125" customWidth="1"/>
    <col min="20" max="20" width="14.6640625" customWidth="1"/>
    <col min="24" max="24" width="11.1640625" bestFit="1" customWidth="1"/>
  </cols>
  <sheetData>
    <row r="1" spans="1:19" ht="19.5" customHeight="1" x14ac:dyDescent="0.2">
      <c r="A1" t="s">
        <v>17</v>
      </c>
    </row>
    <row r="2" spans="1:19" s="95" customFormat="1" ht="19.5" customHeight="1" x14ac:dyDescent="0.2">
      <c r="A2" s="655" t="s">
        <v>364</v>
      </c>
      <c r="B2" s="655"/>
      <c r="C2" s="655"/>
      <c r="D2" s="655"/>
      <c r="E2" s="655"/>
      <c r="F2" s="655"/>
      <c r="I2" s="268"/>
    </row>
    <row r="3" spans="1:19" ht="17.25" customHeight="1" x14ac:dyDescent="0.2">
      <c r="A3" s="438" t="s">
        <v>18</v>
      </c>
      <c r="B3" s="438"/>
    </row>
    <row r="4" spans="1:19" ht="12.95" customHeight="1" x14ac:dyDescent="0.2">
      <c r="A4" s="438" t="s">
        <v>19</v>
      </c>
      <c r="B4" s="438"/>
      <c r="C4" s="438"/>
    </row>
    <row r="5" spans="1:19" ht="12.95" customHeight="1" x14ac:dyDescent="0.2">
      <c r="A5" s="11" t="s">
        <v>20</v>
      </c>
      <c r="B5" s="647"/>
      <c r="C5" s="647"/>
      <c r="D5" s="647"/>
      <c r="E5" s="647"/>
      <c r="F5" s="647"/>
      <c r="G5" s="647"/>
      <c r="H5" s="647"/>
    </row>
    <row r="6" spans="1:19" ht="23.85" customHeight="1" x14ac:dyDescent="0.2">
      <c r="A6" s="1" t="s">
        <v>21</v>
      </c>
      <c r="B6" s="659" t="s">
        <v>22</v>
      </c>
      <c r="C6" s="657"/>
      <c r="D6" s="85" t="s">
        <v>320</v>
      </c>
      <c r="E6" s="319" t="s">
        <v>365</v>
      </c>
      <c r="F6" s="318" t="s">
        <v>363</v>
      </c>
      <c r="G6" s="118" t="s">
        <v>0</v>
      </c>
      <c r="H6" s="118" t="s">
        <v>1</v>
      </c>
    </row>
    <row r="7" spans="1:19" ht="20.25" customHeight="1" x14ac:dyDescent="0.2">
      <c r="A7" s="656" t="s">
        <v>227</v>
      </c>
      <c r="B7" s="657"/>
      <c r="C7" s="657"/>
      <c r="D7" s="657"/>
      <c r="E7" s="657"/>
      <c r="F7" s="657"/>
      <c r="G7" s="657"/>
      <c r="H7" s="658"/>
    </row>
    <row r="8" spans="1:19" ht="12" customHeight="1" x14ac:dyDescent="0.2">
      <c r="A8" s="2"/>
      <c r="B8" s="632"/>
      <c r="C8" s="633"/>
      <c r="D8" s="12" t="s">
        <v>179</v>
      </c>
      <c r="E8" s="12" t="s">
        <v>180</v>
      </c>
      <c r="F8" s="12" t="s">
        <v>181</v>
      </c>
      <c r="G8" s="2"/>
      <c r="H8" s="2"/>
      <c r="K8" s="270"/>
      <c r="M8" s="271"/>
    </row>
    <row r="9" spans="1:19" ht="12.2" customHeight="1" x14ac:dyDescent="0.2">
      <c r="A9" s="13">
        <v>6</v>
      </c>
      <c r="B9" s="649" t="s">
        <v>23</v>
      </c>
      <c r="C9" s="650"/>
      <c r="D9" s="14">
        <f>SUM(D10,D14,D18,D21,D25)</f>
        <v>1063237</v>
      </c>
      <c r="E9" s="14">
        <f>SUM(E10,E14,E18,E21)</f>
        <v>70773</v>
      </c>
      <c r="F9" s="14">
        <f>SUM(F10,F14,F18,F21,F25)</f>
        <v>1134010</v>
      </c>
      <c r="G9" s="15">
        <f t="shared" ref="G9:H24" si="0">E9/D9*100</f>
        <v>6.6563710630837711</v>
      </c>
      <c r="H9" s="15">
        <f t="shared" ref="H9:H23" si="1">F9/E9*100</f>
        <v>1602.3200938210898</v>
      </c>
    </row>
    <row r="10" spans="1:19" ht="12" customHeight="1" x14ac:dyDescent="0.2">
      <c r="A10" s="16">
        <v>61</v>
      </c>
      <c r="B10" s="635" t="s">
        <v>24</v>
      </c>
      <c r="C10" s="636"/>
      <c r="D10" s="9">
        <f>SUM(D11,D12,D13)</f>
        <v>221000</v>
      </c>
      <c r="E10" s="9">
        <f>SUM(E11,E12,E13)</f>
        <v>20000</v>
      </c>
      <c r="F10" s="9">
        <f>SUM(F11,F12,F13)</f>
        <v>241000</v>
      </c>
      <c r="G10" s="35">
        <f t="shared" si="0"/>
        <v>9.0497737556561084</v>
      </c>
      <c r="H10" s="35">
        <f t="shared" si="1"/>
        <v>1205</v>
      </c>
      <c r="I10" s="270"/>
      <c r="J10" s="260"/>
      <c r="K10" s="39"/>
      <c r="M10" s="271"/>
      <c r="P10" s="270"/>
      <c r="Q10" s="260"/>
      <c r="R10" s="39"/>
    </row>
    <row r="11" spans="1:19" ht="12" customHeight="1" x14ac:dyDescent="0.2">
      <c r="A11" s="4">
        <v>611</v>
      </c>
      <c r="B11" s="623" t="s">
        <v>25</v>
      </c>
      <c r="C11" s="624"/>
      <c r="D11" s="285">
        <v>181000</v>
      </c>
      <c r="E11" s="285">
        <v>20000</v>
      </c>
      <c r="F11" s="285">
        <v>201000</v>
      </c>
      <c r="G11" s="35">
        <v>0</v>
      </c>
      <c r="H11" s="35">
        <v>0</v>
      </c>
      <c r="J11" s="260"/>
      <c r="K11" s="39"/>
      <c r="M11" s="260"/>
      <c r="P11" s="28"/>
      <c r="Q11" s="260"/>
      <c r="R11" s="39"/>
    </row>
    <row r="12" spans="1:19" ht="12" customHeight="1" x14ac:dyDescent="0.2">
      <c r="A12" s="4">
        <v>613</v>
      </c>
      <c r="B12" s="623" t="s">
        <v>26</v>
      </c>
      <c r="C12" s="624"/>
      <c r="D12" s="285">
        <v>30000</v>
      </c>
      <c r="E12" s="285">
        <v>0</v>
      </c>
      <c r="F12" s="285">
        <v>30000</v>
      </c>
      <c r="G12" s="35">
        <v>0</v>
      </c>
      <c r="H12" s="35">
        <v>0</v>
      </c>
      <c r="I12" s="290"/>
      <c r="J12" s="260"/>
      <c r="K12" s="39"/>
      <c r="M12" s="260"/>
      <c r="P12" s="151"/>
      <c r="Q12" s="260"/>
      <c r="R12" s="151"/>
      <c r="S12" s="273"/>
    </row>
    <row r="13" spans="1:19" ht="12" customHeight="1" x14ac:dyDescent="0.2">
      <c r="A13" s="4">
        <v>614</v>
      </c>
      <c r="B13" s="623" t="s">
        <v>27</v>
      </c>
      <c r="C13" s="624"/>
      <c r="D13" s="285">
        <v>10000</v>
      </c>
      <c r="E13" s="285">
        <v>0</v>
      </c>
      <c r="F13" s="285">
        <v>10000</v>
      </c>
      <c r="G13" s="35">
        <v>0</v>
      </c>
      <c r="H13" s="255">
        <v>0</v>
      </c>
      <c r="I13" s="290"/>
      <c r="J13" s="260"/>
      <c r="K13" s="39"/>
      <c r="M13" s="260"/>
      <c r="P13" s="151"/>
      <c r="Q13" s="260"/>
      <c r="R13" s="39"/>
    </row>
    <row r="14" spans="1:19" ht="12" customHeight="1" x14ac:dyDescent="0.2">
      <c r="A14" s="16">
        <v>63</v>
      </c>
      <c r="B14" s="635" t="s">
        <v>28</v>
      </c>
      <c r="C14" s="636"/>
      <c r="D14" s="9">
        <f>SUM(D15,D16,D17)</f>
        <v>645137</v>
      </c>
      <c r="E14" s="9">
        <f>SUM(E15,E16,E17)</f>
        <v>80603</v>
      </c>
      <c r="F14" s="9">
        <f>SUM(F15,F16,F17)</f>
        <v>725740</v>
      </c>
      <c r="G14" s="312">
        <f t="shared" ref="G14" si="2">E14/D14*100</f>
        <v>12.493935396667684</v>
      </c>
      <c r="H14" s="354">
        <f t="shared" si="0"/>
        <v>900.38832301527236</v>
      </c>
      <c r="I14" s="313"/>
      <c r="J14" s="151"/>
      <c r="K14" s="260"/>
      <c r="M14" s="271"/>
      <c r="P14" s="313"/>
      <c r="Q14" s="151"/>
      <c r="R14" s="273"/>
    </row>
    <row r="15" spans="1:19" ht="12" customHeight="1" x14ac:dyDescent="0.2">
      <c r="A15" s="4">
        <v>633</v>
      </c>
      <c r="B15" s="623" t="s">
        <v>29</v>
      </c>
      <c r="C15" s="624"/>
      <c r="D15" s="285">
        <v>268000</v>
      </c>
      <c r="E15" s="5">
        <v>444140</v>
      </c>
      <c r="F15" s="5">
        <v>712140</v>
      </c>
      <c r="G15" s="35">
        <v>0</v>
      </c>
      <c r="H15" s="353">
        <v>0</v>
      </c>
      <c r="I15" s="290"/>
      <c r="J15" s="260"/>
      <c r="K15" s="39"/>
      <c r="M15" s="260"/>
      <c r="P15" s="151"/>
      <c r="Q15" s="260"/>
      <c r="R15" s="39"/>
    </row>
    <row r="16" spans="1:19" ht="12" customHeight="1" x14ac:dyDescent="0.2">
      <c r="A16" s="4">
        <v>634</v>
      </c>
      <c r="B16" s="623" t="s">
        <v>30</v>
      </c>
      <c r="C16" s="624"/>
      <c r="D16" s="309">
        <v>10000</v>
      </c>
      <c r="E16" s="285">
        <v>3600</v>
      </c>
      <c r="F16" s="285">
        <v>13600</v>
      </c>
      <c r="G16" s="35">
        <v>0</v>
      </c>
      <c r="H16" s="35">
        <v>0</v>
      </c>
      <c r="I16" s="290"/>
      <c r="J16" s="260"/>
      <c r="K16" s="39"/>
      <c r="M16" s="260"/>
      <c r="P16" s="151"/>
      <c r="Q16" s="260"/>
      <c r="R16" s="39"/>
    </row>
    <row r="17" spans="1:24" ht="12.75" customHeight="1" x14ac:dyDescent="0.2">
      <c r="A17" s="4">
        <v>635</v>
      </c>
      <c r="B17" s="623" t="s">
        <v>349</v>
      </c>
      <c r="C17" s="625"/>
      <c r="D17" s="309">
        <v>367137</v>
      </c>
      <c r="E17" s="285">
        <v>-367137</v>
      </c>
      <c r="F17" s="285">
        <v>0</v>
      </c>
      <c r="G17" s="35">
        <v>0</v>
      </c>
      <c r="H17" s="35">
        <v>0</v>
      </c>
      <c r="I17" s="290"/>
      <c r="J17" s="260"/>
      <c r="K17" s="39"/>
      <c r="M17" s="260"/>
      <c r="P17" s="151"/>
      <c r="Q17" s="260"/>
      <c r="R17" s="39"/>
      <c r="X17" s="84"/>
    </row>
    <row r="18" spans="1:24" ht="12" customHeight="1" x14ac:dyDescent="0.2">
      <c r="A18" s="16">
        <v>64</v>
      </c>
      <c r="B18" s="635" t="s">
        <v>31</v>
      </c>
      <c r="C18" s="636"/>
      <c r="D18" s="9">
        <f>SUM(D20,D19)</f>
        <v>113450</v>
      </c>
      <c r="E18" s="9">
        <f>SUM(E20,E19)</f>
        <v>12620</v>
      </c>
      <c r="F18" s="9">
        <f>SUM(F20,F19)</f>
        <v>126070</v>
      </c>
      <c r="G18" s="35">
        <f t="shared" si="0"/>
        <v>11.12384310268841</v>
      </c>
      <c r="H18" s="35">
        <f t="shared" si="1"/>
        <v>998.96988906497631</v>
      </c>
      <c r="I18" s="290"/>
      <c r="J18" s="167"/>
      <c r="K18" s="437"/>
      <c r="L18" s="437"/>
      <c r="M18" s="437"/>
      <c r="P18" s="151"/>
      <c r="Q18" s="167"/>
      <c r="R18" s="437"/>
      <c r="S18" s="437"/>
      <c r="T18" s="437"/>
    </row>
    <row r="19" spans="1:24" ht="12" customHeight="1" x14ac:dyDescent="0.2">
      <c r="A19" s="4">
        <v>641</v>
      </c>
      <c r="B19" s="623" t="s">
        <v>32</v>
      </c>
      <c r="C19" s="624"/>
      <c r="D19" s="285">
        <v>150</v>
      </c>
      <c r="E19" s="285">
        <v>0</v>
      </c>
      <c r="F19" s="285">
        <v>150</v>
      </c>
      <c r="G19" s="35">
        <f t="shared" si="0"/>
        <v>0</v>
      </c>
      <c r="H19" s="35">
        <v>0</v>
      </c>
      <c r="I19" s="290"/>
      <c r="J19" s="260"/>
      <c r="K19" s="641"/>
      <c r="L19" s="642"/>
      <c r="M19" s="642"/>
      <c r="P19" s="151"/>
      <c r="Q19" s="260"/>
      <c r="R19" s="437"/>
      <c r="S19" s="438"/>
      <c r="T19" s="438"/>
    </row>
    <row r="20" spans="1:24" ht="12" customHeight="1" x14ac:dyDescent="0.2">
      <c r="A20" s="4">
        <v>642</v>
      </c>
      <c r="B20" s="623" t="s">
        <v>33</v>
      </c>
      <c r="C20" s="624"/>
      <c r="D20" s="285">
        <v>113300</v>
      </c>
      <c r="E20" s="285">
        <v>12620</v>
      </c>
      <c r="F20" s="285">
        <v>125920</v>
      </c>
      <c r="G20" s="35">
        <f t="shared" si="0"/>
        <v>11.138570167696381</v>
      </c>
      <c r="H20" s="35">
        <f t="shared" si="1"/>
        <v>997.78129952456425</v>
      </c>
      <c r="I20" s="290"/>
      <c r="J20" s="273"/>
      <c r="K20" s="39"/>
      <c r="L20" s="39"/>
      <c r="M20" s="165"/>
      <c r="N20" s="39"/>
      <c r="O20" s="39"/>
      <c r="P20" s="151"/>
      <c r="Q20" s="273"/>
      <c r="R20" s="39"/>
      <c r="S20" s="39"/>
      <c r="T20" s="39"/>
      <c r="U20" s="39"/>
      <c r="V20" s="39"/>
    </row>
    <row r="21" spans="1:24" ht="12" customHeight="1" x14ac:dyDescent="0.2">
      <c r="A21" s="16">
        <v>65</v>
      </c>
      <c r="B21" s="635" t="s">
        <v>34</v>
      </c>
      <c r="C21" s="636"/>
      <c r="D21" s="9">
        <f>SUM(D24,D23,D22)</f>
        <v>82650</v>
      </c>
      <c r="E21" s="9">
        <f>SUM(E24,E23,E22)</f>
        <v>-42450</v>
      </c>
      <c r="F21" s="9">
        <f>SUM(F24,F23,F22)</f>
        <v>40200</v>
      </c>
      <c r="G21" s="35">
        <f t="shared" si="0"/>
        <v>-51.361161524500908</v>
      </c>
      <c r="H21" s="35">
        <f t="shared" si="1"/>
        <v>-94.699646643109531</v>
      </c>
      <c r="I21" s="290"/>
      <c r="J21" s="260"/>
      <c r="K21" s="39"/>
      <c r="M21" s="260"/>
      <c r="P21" s="151"/>
      <c r="Q21" s="260"/>
      <c r="R21" s="39"/>
    </row>
    <row r="22" spans="1:24" ht="12" customHeight="1" x14ac:dyDescent="0.2">
      <c r="A22" s="4">
        <v>651</v>
      </c>
      <c r="B22" s="660" t="s">
        <v>164</v>
      </c>
      <c r="C22" s="661"/>
      <c r="D22" s="285">
        <v>0</v>
      </c>
      <c r="E22" s="285">
        <v>0</v>
      </c>
      <c r="F22" s="285">
        <v>0</v>
      </c>
      <c r="G22" s="35">
        <v>0</v>
      </c>
      <c r="H22" s="35">
        <v>0</v>
      </c>
      <c r="I22" s="151"/>
      <c r="J22" s="271"/>
      <c r="K22" s="641"/>
      <c r="L22" s="642"/>
      <c r="M22" s="642"/>
      <c r="P22" s="151"/>
      <c r="Q22" s="271"/>
      <c r="R22" s="437"/>
      <c r="S22" s="438"/>
      <c r="T22" s="438"/>
    </row>
    <row r="23" spans="1:24" ht="12" customHeight="1" x14ac:dyDescent="0.2">
      <c r="A23" s="4">
        <v>652</v>
      </c>
      <c r="B23" s="623" t="s">
        <v>35</v>
      </c>
      <c r="C23" s="624"/>
      <c r="D23" s="285">
        <v>65450</v>
      </c>
      <c r="E23" s="285">
        <v>-42450</v>
      </c>
      <c r="F23" s="285">
        <v>23000</v>
      </c>
      <c r="G23" s="35">
        <f t="shared" si="0"/>
        <v>-64.858670741023687</v>
      </c>
      <c r="H23" s="35">
        <f t="shared" si="1"/>
        <v>-54.181389870435801</v>
      </c>
      <c r="J23" s="273"/>
      <c r="K23" s="641"/>
      <c r="L23" s="642"/>
      <c r="M23" s="642"/>
      <c r="P23" s="28"/>
      <c r="Q23" s="273"/>
      <c r="R23" s="437"/>
      <c r="S23" s="438"/>
      <c r="T23" s="438"/>
    </row>
    <row r="24" spans="1:24" ht="12" customHeight="1" x14ac:dyDescent="0.2">
      <c r="A24" s="254">
        <v>653</v>
      </c>
      <c r="B24" s="666" t="s">
        <v>36</v>
      </c>
      <c r="C24" s="667"/>
      <c r="D24" s="310">
        <v>17200</v>
      </c>
      <c r="E24" s="286">
        <v>0</v>
      </c>
      <c r="F24" s="286">
        <v>17200</v>
      </c>
      <c r="G24" s="255">
        <f t="shared" si="0"/>
        <v>0</v>
      </c>
      <c r="H24" s="255">
        <v>0</v>
      </c>
      <c r="J24" s="271"/>
      <c r="K24" s="642"/>
      <c r="L24" s="642"/>
      <c r="M24" s="642"/>
      <c r="P24" s="28"/>
      <c r="Q24" s="271"/>
      <c r="R24" s="437"/>
      <c r="S24" s="438"/>
      <c r="T24" s="438"/>
    </row>
    <row r="25" spans="1:24" ht="12" customHeight="1" x14ac:dyDescent="0.2">
      <c r="A25" s="258">
        <v>68</v>
      </c>
      <c r="B25" s="668" t="s">
        <v>301</v>
      </c>
      <c r="C25" s="669"/>
      <c r="D25" s="259">
        <f>D26</f>
        <v>1000</v>
      </c>
      <c r="E25" s="259">
        <v>0</v>
      </c>
      <c r="F25" s="259">
        <f>F26</f>
        <v>1000</v>
      </c>
      <c r="G25" s="255">
        <f t="shared" ref="G25:G26" si="3">E25/D25*100</f>
        <v>0</v>
      </c>
      <c r="H25" s="255">
        <v>0</v>
      </c>
      <c r="J25" s="271"/>
      <c r="K25" s="642"/>
      <c r="L25" s="642"/>
      <c r="M25" s="642"/>
      <c r="P25" s="28"/>
      <c r="Q25" s="271"/>
      <c r="R25" s="437"/>
      <c r="S25" s="438"/>
      <c r="T25" s="438"/>
    </row>
    <row r="26" spans="1:24" ht="14.25" customHeight="1" x14ac:dyDescent="0.2">
      <c r="A26" s="256">
        <v>683</v>
      </c>
      <c r="B26" s="670" t="s">
        <v>302</v>
      </c>
      <c r="C26" s="671"/>
      <c r="D26" s="287">
        <v>1000</v>
      </c>
      <c r="E26" s="257">
        <v>0</v>
      </c>
      <c r="F26" s="257">
        <v>1000</v>
      </c>
      <c r="G26" s="311">
        <f t="shared" si="3"/>
        <v>0</v>
      </c>
      <c r="H26" s="311">
        <v>0</v>
      </c>
      <c r="I26" s="270"/>
      <c r="J26" s="271"/>
      <c r="K26" s="84"/>
      <c r="M26" s="84"/>
      <c r="P26" s="270"/>
      <c r="Q26" s="271"/>
    </row>
    <row r="27" spans="1:24" ht="12" customHeight="1" x14ac:dyDescent="0.2">
      <c r="A27" s="646" t="s">
        <v>37</v>
      </c>
      <c r="B27" s="647"/>
      <c r="C27" s="647"/>
      <c r="D27" s="647"/>
      <c r="E27" s="647"/>
      <c r="F27" s="647"/>
      <c r="G27" s="647"/>
      <c r="H27" s="648"/>
      <c r="J27" s="271"/>
      <c r="K27" s="270"/>
      <c r="M27" s="271"/>
      <c r="N27" s="32"/>
      <c r="P27" s="28"/>
      <c r="Q27" s="271"/>
    </row>
    <row r="28" spans="1:24" ht="12" customHeight="1" x14ac:dyDescent="0.2">
      <c r="A28" s="13">
        <v>7</v>
      </c>
      <c r="B28" s="649" t="s">
        <v>38</v>
      </c>
      <c r="C28" s="650"/>
      <c r="D28" s="14">
        <f>D29</f>
        <v>1087763</v>
      </c>
      <c r="E28" s="14">
        <f>E29</f>
        <v>-1087763</v>
      </c>
      <c r="F28" s="14">
        <f>F29</f>
        <v>0</v>
      </c>
      <c r="G28" s="15">
        <f t="shared" ref="G28:G30" si="4">E28/D28*100</f>
        <v>-100</v>
      </c>
      <c r="H28" s="15">
        <v>0</v>
      </c>
      <c r="J28" s="271"/>
      <c r="K28" s="270"/>
      <c r="P28" s="28"/>
      <c r="Q28" s="271"/>
    </row>
    <row r="29" spans="1:24" ht="12" customHeight="1" x14ac:dyDescent="0.2">
      <c r="A29" s="16">
        <v>71</v>
      </c>
      <c r="B29" s="635" t="s">
        <v>39</v>
      </c>
      <c r="C29" s="636"/>
      <c r="D29" s="9">
        <f>SUM(D31,D30)</f>
        <v>1087763</v>
      </c>
      <c r="E29" s="9">
        <f>SUM(E31,E30)</f>
        <v>-1087763</v>
      </c>
      <c r="F29" s="9">
        <f>SUM(F31,F30)</f>
        <v>0</v>
      </c>
      <c r="G29" s="35">
        <f t="shared" si="4"/>
        <v>-100</v>
      </c>
      <c r="H29" s="35">
        <v>0</v>
      </c>
      <c r="K29" s="270"/>
      <c r="M29" s="271"/>
      <c r="P29" s="28"/>
    </row>
    <row r="30" spans="1:24" ht="12" customHeight="1" x14ac:dyDescent="0.2">
      <c r="A30" s="4">
        <v>711</v>
      </c>
      <c r="B30" s="623" t="s">
        <v>40</v>
      </c>
      <c r="C30" s="624"/>
      <c r="D30" s="5">
        <v>1057763</v>
      </c>
      <c r="E30" s="5">
        <v>-1057763</v>
      </c>
      <c r="F30" s="6">
        <v>0</v>
      </c>
      <c r="G30" s="35">
        <f t="shared" si="4"/>
        <v>-100</v>
      </c>
      <c r="H30" s="35">
        <v>0</v>
      </c>
      <c r="I30" s="151"/>
      <c r="J30" s="165"/>
      <c r="P30" s="151"/>
      <c r="Q30" s="165"/>
    </row>
    <row r="31" spans="1:24" ht="12.95" customHeight="1" x14ac:dyDescent="0.2">
      <c r="A31" s="4">
        <v>721</v>
      </c>
      <c r="B31" s="643" t="s">
        <v>240</v>
      </c>
      <c r="C31" s="624"/>
      <c r="D31" s="5">
        <v>30000</v>
      </c>
      <c r="E31" s="5">
        <v>-30000</v>
      </c>
      <c r="F31" s="6">
        <v>0</v>
      </c>
      <c r="G31" s="35">
        <v>0</v>
      </c>
      <c r="H31" s="35">
        <v>0</v>
      </c>
      <c r="J31" s="260"/>
      <c r="K31" s="39"/>
      <c r="P31" s="28"/>
      <c r="Q31" s="260"/>
      <c r="R31" s="39"/>
    </row>
    <row r="32" spans="1:24" ht="12" customHeight="1" x14ac:dyDescent="0.2">
      <c r="A32" s="659"/>
      <c r="B32" s="657"/>
      <c r="C32" s="657"/>
      <c r="D32" s="657"/>
      <c r="E32" s="657"/>
      <c r="F32" s="657"/>
      <c r="G32" s="657"/>
      <c r="H32" s="658"/>
      <c r="J32" s="272"/>
      <c r="K32" s="272"/>
      <c r="L32" s="272"/>
    </row>
    <row r="33" spans="1:18" ht="12" customHeight="1" x14ac:dyDescent="0.2">
      <c r="A33" s="13">
        <v>3</v>
      </c>
      <c r="B33" s="649" t="s">
        <v>41</v>
      </c>
      <c r="C33" s="650"/>
      <c r="D33" s="14">
        <f>SUM(D53,D51,D48,D46,D44,D38,D34)</f>
        <v>1263150</v>
      </c>
      <c r="E33" s="14">
        <f>SUM(E53,E51,E48,E46,E44,E38,E34)</f>
        <v>226783.07</v>
      </c>
      <c r="F33" s="14">
        <f>SUM(F53,F51,F48,F46,F44,F38,F34)</f>
        <v>1489933.0699999998</v>
      </c>
      <c r="G33" s="15">
        <f t="shared" ref="G33:G55" si="5">E33/D33*100</f>
        <v>17.953771919407828</v>
      </c>
      <c r="H33" s="15">
        <f t="shared" ref="H33:H54" si="6">F33/E33*100</f>
        <v>656.98602192835642</v>
      </c>
    </row>
    <row r="34" spans="1:18" ht="12" customHeight="1" x14ac:dyDescent="0.2">
      <c r="A34" s="16">
        <v>31</v>
      </c>
      <c r="B34" s="635" t="s">
        <v>42</v>
      </c>
      <c r="C34" s="636"/>
      <c r="D34" s="9">
        <f>SUM(D35,D36,D37)</f>
        <v>109500</v>
      </c>
      <c r="E34" s="9">
        <f>SUM(E35,E36,E37)</f>
        <v>1545</v>
      </c>
      <c r="F34" s="9">
        <f>SUM(F35,F36,F37)</f>
        <v>111045</v>
      </c>
      <c r="G34" s="35">
        <f t="shared" si="5"/>
        <v>1.4109589041095891</v>
      </c>
      <c r="H34" s="35">
        <f t="shared" si="6"/>
        <v>7187.3786407766984</v>
      </c>
      <c r="K34" s="270"/>
      <c r="M34" s="271"/>
    </row>
    <row r="35" spans="1:18" ht="12" customHeight="1" x14ac:dyDescent="0.2">
      <c r="A35" s="17">
        <v>311</v>
      </c>
      <c r="B35" s="644" t="s">
        <v>43</v>
      </c>
      <c r="C35" s="645"/>
      <c r="D35" s="5">
        <f>POS.DIO!D49+POS.DIO!D108</f>
        <v>91000</v>
      </c>
      <c r="E35" s="5">
        <f>POS.DIO!E49+POS.DIO!E108</f>
        <v>1920</v>
      </c>
      <c r="F35" s="5">
        <f>POS.DIO!F49+POS.DIO!F108</f>
        <v>92920</v>
      </c>
      <c r="G35" s="35">
        <f t="shared" si="5"/>
        <v>2.1098901098901099</v>
      </c>
      <c r="H35" s="35">
        <f t="shared" si="6"/>
        <v>4839.5833333333339</v>
      </c>
      <c r="M35" s="271"/>
    </row>
    <row r="36" spans="1:18" ht="12" customHeight="1" x14ac:dyDescent="0.2">
      <c r="A36" s="4">
        <v>312</v>
      </c>
      <c r="B36" s="623" t="s">
        <v>44</v>
      </c>
      <c r="C36" s="624"/>
      <c r="D36" s="5">
        <f>POS.DIO!D50</f>
        <v>3500</v>
      </c>
      <c r="E36" s="5">
        <f>POS.DIO!E50+POS.DIO!E109</f>
        <v>225</v>
      </c>
      <c r="F36" s="5">
        <f>POS.DIO!F50+POS.DIO!F109</f>
        <v>3725</v>
      </c>
      <c r="G36" s="35">
        <f t="shared" si="5"/>
        <v>6.4285714285714279</v>
      </c>
      <c r="H36" s="35">
        <f t="shared" si="6"/>
        <v>1655.5555555555557</v>
      </c>
      <c r="M36" s="260"/>
      <c r="R36" s="39"/>
    </row>
    <row r="37" spans="1:18" ht="12" customHeight="1" x14ac:dyDescent="0.2">
      <c r="A37" s="4">
        <v>313</v>
      </c>
      <c r="B37" s="643" t="s">
        <v>163</v>
      </c>
      <c r="C37" s="624"/>
      <c r="D37" s="5">
        <f>POS.DIO!D51+POS.DIO!D110</f>
        <v>15000</v>
      </c>
      <c r="E37" s="5">
        <f>POS.DIO!E51+POS.DIO!E110</f>
        <v>-600</v>
      </c>
      <c r="F37" s="5">
        <f>POS.DIO!F51+POS.DIO!F110</f>
        <v>14400</v>
      </c>
      <c r="G37" s="35">
        <f t="shared" si="5"/>
        <v>-4</v>
      </c>
      <c r="H37" s="35">
        <f t="shared" si="6"/>
        <v>-2400</v>
      </c>
      <c r="M37" s="260"/>
    </row>
    <row r="38" spans="1:18" ht="12" customHeight="1" x14ac:dyDescent="0.2">
      <c r="A38" s="16">
        <v>32</v>
      </c>
      <c r="B38" s="635" t="s">
        <v>45</v>
      </c>
      <c r="C38" s="636"/>
      <c r="D38" s="9">
        <f>SUM(D39,D40,D41,D42,D43)</f>
        <v>695905</v>
      </c>
      <c r="E38" s="9">
        <f>SUM(E39,E40,E41,E42,E43)</f>
        <v>-39135</v>
      </c>
      <c r="F38" s="9">
        <f>SUM(F39,F40,F41,F42,F43)</f>
        <v>656770</v>
      </c>
      <c r="G38" s="35">
        <f t="shared" si="5"/>
        <v>-5.6236124183617013</v>
      </c>
      <c r="H38" s="35">
        <f t="shared" si="6"/>
        <v>-1678.2164303053535</v>
      </c>
      <c r="M38" s="260"/>
      <c r="R38" s="39"/>
    </row>
    <row r="39" spans="1:18" ht="12" customHeight="1" x14ac:dyDescent="0.2">
      <c r="A39" s="4">
        <v>321</v>
      </c>
      <c r="B39" s="623" t="s">
        <v>46</v>
      </c>
      <c r="C39" s="624"/>
      <c r="D39" s="5">
        <f>POS.DIO!D53+POS.DIO!D112</f>
        <v>4500</v>
      </c>
      <c r="E39" s="5">
        <f>POS.DIO!E53+POS.DIO!E112</f>
        <v>-250</v>
      </c>
      <c r="F39" s="5">
        <f>POS.DIO!F53+POS.DIO!F112</f>
        <v>4250</v>
      </c>
      <c r="G39" s="35">
        <f t="shared" si="5"/>
        <v>-5.5555555555555554</v>
      </c>
      <c r="H39" s="35">
        <f t="shared" si="6"/>
        <v>-1700</v>
      </c>
      <c r="M39" s="260"/>
      <c r="R39" s="39"/>
    </row>
    <row r="40" spans="1:18" ht="12" customHeight="1" x14ac:dyDescent="0.2">
      <c r="A40" s="4">
        <v>322</v>
      </c>
      <c r="B40" s="623" t="s">
        <v>47</v>
      </c>
      <c r="C40" s="624"/>
      <c r="D40" s="5">
        <f>POS.DIO!D54+POS.DIO!D82+POS.DIO!D113+POS.DIO!D189+POS.DIO!D205+POS.DIO!D215+POS.DIO!D223+POS.DIO!D233+POS.DIO!D394+POS.DIO!D510+POS.DIO!D538</f>
        <v>61000</v>
      </c>
      <c r="E40" s="5">
        <f>POS.DIO!E54+POS.DIO!E82+POS.DIO!E113+POS.DIO!E189+POS.DIO!E205+POS.DIO!E215+POS.DIO!E223+POS.DIO!E233+POS.DIO!E394+POS.DIO!E510+POS.DIO!E538</f>
        <v>-14055</v>
      </c>
      <c r="F40" s="5">
        <f>POS.DIO!F54+POS.DIO!F82+POS.DIO!F113+POS.DIO!F189+POS.DIO!F205+POS.DIO!F215+POS.DIO!F223+POS.DIO!F233+POS.DIO!F394+POS.DIO!F510+POS.DIO!F538</f>
        <v>46945</v>
      </c>
      <c r="G40" s="35">
        <f t="shared" si="5"/>
        <v>-23.040983606557379</v>
      </c>
      <c r="H40" s="35">
        <f t="shared" si="6"/>
        <v>-334.00924937744577</v>
      </c>
      <c r="M40" s="260"/>
    </row>
    <row r="41" spans="1:18" ht="12" customHeight="1" x14ac:dyDescent="0.2">
      <c r="A41" s="4">
        <v>323</v>
      </c>
      <c r="B41" s="623" t="s">
        <v>48</v>
      </c>
      <c r="C41" s="624"/>
      <c r="D41" s="5">
        <f>POS.DIO!D55+POS.DIO!D83+POS.DIO!D99+POS.DIO!D114+POS.DIO!D135+POS.DIO!D172+POS.DIO!D188+POS.DIO!D197+POS.DIO!D206+POS.DIO!D214+POS.DIO!D224+POS.DIO!D232+POS.DIO!D239+POS.DIO!D245+POS.DIO!D253+POS.DIO!D292+POS.DIO!D308+POS.DIO!D321+POS.DIO!D335+POS.DIO!D348+POS.DIO!D368+POS.DIO!D377+POS.DIO!D395+POS.DIO!D410+POS.DIO!D478+POS.DIO!D493+POS.DIO!D539+POS.DIO!D591</f>
        <v>602905</v>
      </c>
      <c r="E41" s="5">
        <f>POS.DIO!E55+POS.DIO!E83+POS.DIO!E99+POS.DIO!E114+POS.DIO!E135+POS.DIO!E172+POS.DIO!E188+POS.DIO!E197+POS.DIO!E206+POS.DIO!E214+POS.DIO!E224+POS.DIO!E232+POS.DIO!E239+POS.DIO!E245+POS.DIO!E253+POS.DIO!E292+POS.DIO!E308+POS.DIO!E321+POS.DIO!E335+POS.DIO!E348+POS.DIO!E368+POS.DIO!E377+POS.DIO!E395+POS.DIO!E410+POS.DIO!E478+POS.DIO!E493+POS.DIO!E539+POS.DIO!E591</f>
        <v>-43330</v>
      </c>
      <c r="F41" s="5">
        <f>POS.DIO!F55+POS.DIO!F83+POS.DIO!F99+POS.DIO!F114+POS.DIO!F135+POS.DIO!F172+POS.DIO!F188+POS.DIO!F197+POS.DIO!F206+POS.DIO!F214+POS.DIO!F224+POS.DIO!F232+POS.DIO!F239+POS.DIO!F245+POS.DIO!F253+POS.DIO!F292+POS.DIO!F308+POS.DIO!F321+POS.DIO!F335+POS.DIO!F348+POS.DIO!F368+POS.DIO!F377+POS.DIO!F395+POS.DIO!F410+POS.DIO!F478+POS.DIO!F493+POS.DIO!F539+POS.DIO!F591</f>
        <v>559575</v>
      </c>
      <c r="G41" s="35">
        <f t="shared" si="5"/>
        <v>-7.1868702366044399</v>
      </c>
      <c r="H41" s="35">
        <f t="shared" si="6"/>
        <v>-1291.4262635587352</v>
      </c>
      <c r="M41" s="271"/>
    </row>
    <row r="42" spans="1:18" ht="12" customHeight="1" x14ac:dyDescent="0.2">
      <c r="A42" s="4">
        <v>324</v>
      </c>
      <c r="B42" s="644" t="s">
        <v>49</v>
      </c>
      <c r="C42" s="645"/>
      <c r="D42" s="5">
        <f>POS.DIO!D56</f>
        <v>0</v>
      </c>
      <c r="E42" s="5">
        <f>POS.DIO!E56</f>
        <v>0</v>
      </c>
      <c r="F42" s="5">
        <f>POS.DIO!F56</f>
        <v>0</v>
      </c>
      <c r="G42" s="35">
        <v>0</v>
      </c>
      <c r="H42" s="35">
        <v>0</v>
      </c>
      <c r="M42" s="260"/>
      <c r="R42" s="39"/>
    </row>
    <row r="43" spans="1:18" ht="12" customHeight="1" x14ac:dyDescent="0.2">
      <c r="A43" s="4">
        <v>329</v>
      </c>
      <c r="B43" s="623" t="s">
        <v>50</v>
      </c>
      <c r="C43" s="624"/>
      <c r="D43" s="5">
        <f>POS.DIO!D20+POS.DIO!D28+POS.DIO!D57+POS.DIO!D336</f>
        <v>27500</v>
      </c>
      <c r="E43" s="5">
        <f>POS.DIO!E20+POS.DIO!E28+POS.DIO!E57+POS.DIO!E336</f>
        <v>18500</v>
      </c>
      <c r="F43" s="5">
        <f>POS.DIO!F20+POS.DIO!F28+POS.DIO!F57+POS.DIO!F336</f>
        <v>46000</v>
      </c>
      <c r="G43" s="35">
        <f t="shared" si="5"/>
        <v>67.272727272727266</v>
      </c>
      <c r="H43" s="35">
        <f t="shared" si="6"/>
        <v>248.64864864864865</v>
      </c>
      <c r="M43" s="260"/>
      <c r="R43" s="39"/>
    </row>
    <row r="44" spans="1:18" ht="12" customHeight="1" x14ac:dyDescent="0.2">
      <c r="A44" s="16">
        <v>34</v>
      </c>
      <c r="B44" s="635" t="s">
        <v>51</v>
      </c>
      <c r="C44" s="636"/>
      <c r="D44" s="9">
        <f>D45</f>
        <v>1600</v>
      </c>
      <c r="E44" s="9">
        <f>E45</f>
        <v>0</v>
      </c>
      <c r="F44" s="9">
        <f>F45</f>
        <v>1600</v>
      </c>
      <c r="G44" s="35">
        <f t="shared" si="5"/>
        <v>0</v>
      </c>
      <c r="H44" s="35">
        <v>0</v>
      </c>
      <c r="M44" s="260"/>
    </row>
    <row r="45" spans="1:18" ht="12" customHeight="1" x14ac:dyDescent="0.2">
      <c r="A45" s="4">
        <v>343</v>
      </c>
      <c r="B45" s="623" t="s">
        <v>52</v>
      </c>
      <c r="C45" s="624"/>
      <c r="D45" s="5">
        <f>POS.DIO!D59</f>
        <v>1600</v>
      </c>
      <c r="E45" s="5">
        <f>POS.DIO!E59</f>
        <v>0</v>
      </c>
      <c r="F45" s="5">
        <f>POS.DIO!F59</f>
        <v>1600</v>
      </c>
      <c r="G45" s="35">
        <f t="shared" si="5"/>
        <v>0</v>
      </c>
      <c r="H45" s="35">
        <v>0</v>
      </c>
      <c r="K45" s="270"/>
      <c r="M45" s="271"/>
      <c r="R45" s="39"/>
    </row>
    <row r="46" spans="1:18" ht="12" customHeight="1" x14ac:dyDescent="0.2">
      <c r="A46" s="16">
        <v>35</v>
      </c>
      <c r="B46" s="651" t="s">
        <v>53</v>
      </c>
      <c r="C46" s="652"/>
      <c r="D46" s="9">
        <f>D47</f>
        <v>8000</v>
      </c>
      <c r="E46" s="9">
        <f>E47</f>
        <v>-4000</v>
      </c>
      <c r="F46" s="9">
        <f>F47</f>
        <v>4000</v>
      </c>
      <c r="G46" s="35">
        <f t="shared" si="5"/>
        <v>-50</v>
      </c>
      <c r="H46" s="35">
        <f t="shared" si="6"/>
        <v>-100</v>
      </c>
    </row>
    <row r="47" spans="1:18" ht="12" customHeight="1" x14ac:dyDescent="0.2">
      <c r="A47" s="4">
        <v>352</v>
      </c>
      <c r="B47" s="623" t="s">
        <v>54</v>
      </c>
      <c r="C47" s="624"/>
      <c r="D47" s="5">
        <f>POS.DIO!D356+POS.DIO!D480</f>
        <v>8000</v>
      </c>
      <c r="E47" s="5">
        <f>POS.DIO!E356+POS.DIO!E480</f>
        <v>-4000</v>
      </c>
      <c r="F47" s="5">
        <f>POS.DIO!F356+POS.DIO!F480</f>
        <v>4000</v>
      </c>
      <c r="G47" s="35">
        <f t="shared" si="5"/>
        <v>-50</v>
      </c>
      <c r="H47" s="35">
        <f t="shared" si="6"/>
        <v>-100</v>
      </c>
    </row>
    <row r="48" spans="1:18" ht="12" customHeight="1" x14ac:dyDescent="0.2">
      <c r="A48" s="18">
        <v>36</v>
      </c>
      <c r="B48" s="635" t="s">
        <v>55</v>
      </c>
      <c r="C48" s="636"/>
      <c r="D48" s="9">
        <f>SUM(D49,D50)</f>
        <v>55800</v>
      </c>
      <c r="E48" s="9">
        <f>SUM(E49,E50)</f>
        <v>10700</v>
      </c>
      <c r="F48" s="9">
        <f>SUM(F49,F50)</f>
        <v>66500</v>
      </c>
      <c r="G48" s="35">
        <f t="shared" si="5"/>
        <v>19.17562724014337</v>
      </c>
      <c r="H48" s="35">
        <f t="shared" si="6"/>
        <v>621.4953271028038</v>
      </c>
    </row>
    <row r="49" spans="1:18" ht="12" customHeight="1" x14ac:dyDescent="0.2">
      <c r="A49" s="17">
        <v>363</v>
      </c>
      <c r="B49" s="644" t="s">
        <v>56</v>
      </c>
      <c r="C49" s="645"/>
      <c r="D49" s="5">
        <f>POS.DIO!D91+POS.DIO!D385+POS.DIO!D397+POS.DIO!D425</f>
        <v>55800</v>
      </c>
      <c r="E49" s="5">
        <f>POS.DIO!E91+POS.DIO!E385+POS.DIO!E397+POS.DIO!E425</f>
        <v>10700</v>
      </c>
      <c r="F49" s="5">
        <f>POS.DIO!F91+POS.DIO!F385+POS.DIO!F397+POS.DIO!F425</f>
        <v>66500</v>
      </c>
      <c r="G49" s="35">
        <f t="shared" si="5"/>
        <v>19.17562724014337</v>
      </c>
      <c r="H49" s="35">
        <f t="shared" si="6"/>
        <v>621.4953271028038</v>
      </c>
      <c r="K49" s="270"/>
      <c r="M49" s="271"/>
    </row>
    <row r="50" spans="1:18" ht="12" customHeight="1" x14ac:dyDescent="0.2">
      <c r="A50" s="17">
        <v>366</v>
      </c>
      <c r="B50" s="653" t="s">
        <v>162</v>
      </c>
      <c r="C50" s="654"/>
      <c r="D50" s="5">
        <v>0</v>
      </c>
      <c r="E50" s="5">
        <v>0</v>
      </c>
      <c r="F50" s="5">
        <v>0</v>
      </c>
      <c r="G50" s="35">
        <v>0</v>
      </c>
      <c r="H50" s="35">
        <v>0</v>
      </c>
      <c r="M50" s="271"/>
      <c r="R50" s="39"/>
    </row>
    <row r="51" spans="1:18" ht="12" customHeight="1" x14ac:dyDescent="0.2">
      <c r="A51" s="16">
        <v>37</v>
      </c>
      <c r="B51" s="635" t="s">
        <v>57</v>
      </c>
      <c r="C51" s="636"/>
      <c r="D51" s="9">
        <f>D52</f>
        <v>42500</v>
      </c>
      <c r="E51" s="9">
        <f>E52</f>
        <v>-7908</v>
      </c>
      <c r="F51" s="9">
        <f>F52</f>
        <v>34592</v>
      </c>
      <c r="G51" s="35">
        <f t="shared" si="5"/>
        <v>-18.607058823529414</v>
      </c>
      <c r="H51" s="35">
        <f t="shared" si="6"/>
        <v>-437.43045017703588</v>
      </c>
      <c r="M51" s="260"/>
      <c r="R51" s="39"/>
    </row>
    <row r="52" spans="1:18" ht="12" customHeight="1" x14ac:dyDescent="0.2">
      <c r="A52" s="4">
        <v>372</v>
      </c>
      <c r="B52" s="623" t="s">
        <v>58</v>
      </c>
      <c r="C52" s="624"/>
      <c r="D52" s="5">
        <f>POS.DIO!D431+POS.DIO!D439+POS.DIO!D446+POS.DIO!D551+POS.DIO!D560+POS.DIO!D574+POS.DIO!D580</f>
        <v>42500</v>
      </c>
      <c r="E52" s="5">
        <f>POS.DIO!E431+POS.DIO!E439+POS.DIO!E446+POS.DIO!E551+POS.DIO!E560+POS.DIO!E574+POS.DIO!E580</f>
        <v>-7908</v>
      </c>
      <c r="F52" s="5">
        <f>POS.DIO!F431+POS.DIO!F439+POS.DIO!F446+POS.DIO!F551+POS.DIO!F560+POS.DIO!F574+POS.DIO!F580</f>
        <v>34592</v>
      </c>
      <c r="G52" s="35">
        <f t="shared" si="5"/>
        <v>-18.607058823529414</v>
      </c>
      <c r="H52" s="35">
        <f t="shared" si="6"/>
        <v>-437.43045017703588</v>
      </c>
      <c r="M52" s="271"/>
    </row>
    <row r="53" spans="1:18" ht="12" customHeight="1" x14ac:dyDescent="0.2">
      <c r="A53" s="16">
        <v>38</v>
      </c>
      <c r="B53" s="635" t="s">
        <v>59</v>
      </c>
      <c r="C53" s="636"/>
      <c r="D53" s="9">
        <f>SUM(D54,D55,D56,D57,D58)</f>
        <v>349845</v>
      </c>
      <c r="E53" s="9">
        <f>SUM(E54,E55,E56,E57,E58)</f>
        <v>265581.07</v>
      </c>
      <c r="F53" s="9">
        <f>SUM(F54,F55,F56,F57,F58)</f>
        <v>615426.06999999995</v>
      </c>
      <c r="G53" s="35">
        <f t="shared" si="5"/>
        <v>75.913924738098302</v>
      </c>
      <c r="H53" s="35">
        <f t="shared" si="6"/>
        <v>231.72813860566191</v>
      </c>
      <c r="M53" s="260"/>
      <c r="R53" s="39"/>
    </row>
    <row r="54" spans="1:18" ht="12" customHeight="1" x14ac:dyDescent="0.2">
      <c r="A54" s="4">
        <v>381</v>
      </c>
      <c r="B54" s="623" t="s">
        <v>60</v>
      </c>
      <c r="C54" s="624"/>
      <c r="D54" s="5">
        <f>POS.DIO!D26+POS.DIO!D35+POS.DIO!D455+POS.DIO!D464+POS.DIO!D482+POS.DIO!D491+POS.DIO!D508+POS.DIO!D541+POS.DIO!D553+POS.DIO!D567</f>
        <v>34757.199999999997</v>
      </c>
      <c r="E54" s="5">
        <f>POS.DIO!E26+POS.DIO!E35+POS.DIO!E455+POS.DIO!E464+POS.DIO!E482+POS.DIO!E491+POS.DIO!E508+POS.DIO!E541+POS.DIO!E553+POS.DIO!E567</f>
        <v>-1650</v>
      </c>
      <c r="F54" s="5">
        <f>POS.DIO!F26+POS.DIO!F35+POS.DIO!F455+POS.DIO!F464+POS.DIO!F482+POS.DIO!F491+POS.DIO!F508+POS.DIO!F541+POS.DIO!F553+POS.DIO!F567</f>
        <v>33107.199999999997</v>
      </c>
      <c r="G54" s="35">
        <f t="shared" si="5"/>
        <v>-4.7472178426340443</v>
      </c>
      <c r="H54" s="35">
        <f t="shared" si="6"/>
        <v>-2006.4969696969695</v>
      </c>
      <c r="M54" s="260"/>
      <c r="R54" s="39"/>
    </row>
    <row r="55" spans="1:18" ht="12" customHeight="1" x14ac:dyDescent="0.2">
      <c r="A55" s="4">
        <v>382</v>
      </c>
      <c r="B55" s="623" t="s">
        <v>61</v>
      </c>
      <c r="C55" s="624"/>
      <c r="D55" s="5">
        <f>POS.DIO!D471+POS.DIO!D516</f>
        <v>19000</v>
      </c>
      <c r="E55" s="5">
        <f>POS.DIO!E471+POS.DIO!E516</f>
        <v>0</v>
      </c>
      <c r="F55" s="5">
        <f>POS.DIO!F471+POS.DIO!F516</f>
        <v>19000</v>
      </c>
      <c r="G55" s="35">
        <f t="shared" si="5"/>
        <v>0</v>
      </c>
      <c r="H55" s="35">
        <v>0</v>
      </c>
      <c r="M55" s="260"/>
      <c r="N55" s="32"/>
      <c r="P55" s="32"/>
      <c r="R55" s="39"/>
    </row>
    <row r="56" spans="1:18" ht="12" customHeight="1" x14ac:dyDescent="0.2">
      <c r="A56" s="4">
        <v>383</v>
      </c>
      <c r="B56" s="644" t="s">
        <v>62</v>
      </c>
      <c r="C56" s="645"/>
      <c r="D56" s="6">
        <f>POS.DIO!D358</f>
        <v>0</v>
      </c>
      <c r="E56" s="6">
        <f>POS.DIO!E358</f>
        <v>0</v>
      </c>
      <c r="F56" s="6">
        <f>POS.DIO!F358</f>
        <v>0</v>
      </c>
      <c r="G56" s="35">
        <v>0</v>
      </c>
      <c r="H56" s="35">
        <v>0</v>
      </c>
      <c r="M56" s="260"/>
      <c r="N56" s="32"/>
      <c r="P56" s="32"/>
      <c r="R56" s="39"/>
    </row>
    <row r="57" spans="1:18" ht="12.75" customHeight="1" x14ac:dyDescent="0.2">
      <c r="A57" s="4">
        <v>385</v>
      </c>
      <c r="B57" s="623" t="s">
        <v>63</v>
      </c>
      <c r="C57" s="624"/>
      <c r="D57" s="5">
        <f>POS.DIO!D74</f>
        <v>5087.8</v>
      </c>
      <c r="E57" s="5">
        <f>POS.DIO!E74</f>
        <v>361.07</v>
      </c>
      <c r="F57" s="5">
        <f>POS.DIO!F74</f>
        <v>5448.87</v>
      </c>
      <c r="G57" s="35">
        <v>0</v>
      </c>
      <c r="H57" s="35">
        <v>0</v>
      </c>
      <c r="M57" s="84"/>
    </row>
    <row r="58" spans="1:18" ht="12.95" customHeight="1" x14ac:dyDescent="0.2">
      <c r="A58" s="4">
        <v>386</v>
      </c>
      <c r="B58" s="643" t="s">
        <v>172</v>
      </c>
      <c r="C58" s="624"/>
      <c r="D58" s="5">
        <f>POS.DIO!D310+POS.DIO!D323</f>
        <v>291000</v>
      </c>
      <c r="E58" s="5">
        <f>POS.DIO!E310+POS.DIO!E323</f>
        <v>266870</v>
      </c>
      <c r="F58" s="5">
        <f>POS.DIO!F310+POS.DIO!F323</f>
        <v>557870</v>
      </c>
      <c r="G58" s="35">
        <f>E58/D58*100</f>
        <v>91.707903780068733</v>
      </c>
      <c r="H58" s="35">
        <v>0</v>
      </c>
    </row>
    <row r="59" spans="1:18" s="32" customFormat="1" ht="12.95" customHeight="1" x14ac:dyDescent="0.2">
      <c r="A59" s="659">
        <v>3</v>
      </c>
      <c r="B59" s="657"/>
      <c r="C59" s="657"/>
      <c r="D59" s="657"/>
      <c r="E59" s="657"/>
      <c r="F59" s="657"/>
      <c r="G59" s="657"/>
      <c r="H59" s="658"/>
      <c r="I59" s="269"/>
      <c r="J59"/>
      <c r="K59"/>
      <c r="L59"/>
    </row>
    <row r="60" spans="1:18" s="32" customFormat="1" ht="12.95" customHeight="1" x14ac:dyDescent="0.2">
      <c r="A60" s="13">
        <v>4</v>
      </c>
      <c r="B60" s="649" t="s">
        <v>64</v>
      </c>
      <c r="C60" s="650"/>
      <c r="D60" s="14">
        <f>SUM(D61,D63,D67)</f>
        <v>887850</v>
      </c>
      <c r="E60" s="14">
        <f>SUM(E61,E63,E67)</f>
        <v>72245</v>
      </c>
      <c r="F60" s="14">
        <f>SUM(F61,F63,F67)</f>
        <v>960095</v>
      </c>
      <c r="G60" s="15">
        <f t="shared" ref="G60:H67" si="7">E60/D60*100</f>
        <v>8.1370727037224757</v>
      </c>
      <c r="H60" s="15">
        <f t="shared" si="7"/>
        <v>1328.9431794587861</v>
      </c>
      <c r="I60" s="269"/>
      <c r="J60"/>
      <c r="K60"/>
      <c r="L60"/>
    </row>
    <row r="61" spans="1:18" ht="12" customHeight="1" x14ac:dyDescent="0.2">
      <c r="A61" s="34">
        <v>41</v>
      </c>
      <c r="B61" s="664" t="s">
        <v>171</v>
      </c>
      <c r="C61" s="665"/>
      <c r="D61" s="56">
        <f>D62</f>
        <v>0</v>
      </c>
      <c r="E61" s="56">
        <f>E62</f>
        <v>0</v>
      </c>
      <c r="F61" s="56">
        <f>F62</f>
        <v>0</v>
      </c>
      <c r="G61" s="35">
        <v>0</v>
      </c>
      <c r="H61" s="35">
        <v>0</v>
      </c>
      <c r="J61" s="32"/>
      <c r="K61" s="32"/>
      <c r="L61" s="32"/>
    </row>
    <row r="62" spans="1:18" ht="12" customHeight="1" x14ac:dyDescent="0.2">
      <c r="A62" s="36">
        <v>411</v>
      </c>
      <c r="B62" s="662" t="s">
        <v>170</v>
      </c>
      <c r="C62" s="663"/>
      <c r="D62" s="37">
        <v>0</v>
      </c>
      <c r="E62" s="37">
        <v>0</v>
      </c>
      <c r="F62" s="37">
        <v>0</v>
      </c>
      <c r="G62" s="35">
        <v>0</v>
      </c>
      <c r="H62" s="35">
        <v>0</v>
      </c>
      <c r="J62" s="32"/>
      <c r="K62" s="32"/>
      <c r="L62" s="32"/>
    </row>
    <row r="63" spans="1:18" ht="12" customHeight="1" x14ac:dyDescent="0.2">
      <c r="A63" s="16">
        <v>42</v>
      </c>
      <c r="B63" s="635" t="s">
        <v>65</v>
      </c>
      <c r="C63" s="636"/>
      <c r="D63" s="9">
        <f>SUM(D66,D65,D64)</f>
        <v>852850</v>
      </c>
      <c r="E63" s="9">
        <f>SUM(E66,E65,E64)</f>
        <v>107245</v>
      </c>
      <c r="F63" s="9">
        <f>SUM(F66,F65,F64)</f>
        <v>960095</v>
      </c>
      <c r="G63" s="35">
        <f t="shared" si="7"/>
        <v>12.574895937151902</v>
      </c>
      <c r="H63" s="35">
        <f t="shared" si="7"/>
        <v>895.23520910065736</v>
      </c>
    </row>
    <row r="64" spans="1:18" ht="12" customHeight="1" x14ac:dyDescent="0.2">
      <c r="A64" s="4">
        <v>421</v>
      </c>
      <c r="B64" s="623" t="s">
        <v>66</v>
      </c>
      <c r="C64" s="624"/>
      <c r="D64" s="5">
        <f>POS.DIO!D149+POS.DIO!D175+POS.DIO!D266+POS.DIO!D278+POS.DIO!D295+POS.DIO!D326+POS.DIO!D413+POS.DIO!D500+POS.DIO!D524+POS.DIO!D594</f>
        <v>807000</v>
      </c>
      <c r="E64" s="5">
        <f>POS.DIO!E149+POS.DIO!E175+POS.DIO!E266+POS.DIO!E278+POS.DIO!E295+POS.DIO!E326+POS.DIO!E413+POS.DIO!E500+POS.DIO!E524+POS.DIO!E594</f>
        <v>32500</v>
      </c>
      <c r="F64" s="5">
        <f>POS.DIO!F149+POS.DIO!F175+POS.DIO!F266+POS.DIO!F278+POS.DIO!F295+POS.DIO!F326+POS.DIO!F413+POS.DIO!F500+POS.DIO!F524+POS.DIO!F594</f>
        <v>839500</v>
      </c>
      <c r="G64" s="35">
        <f t="shared" si="7"/>
        <v>4.0272614622057006</v>
      </c>
      <c r="H64" s="35">
        <f t="shared" si="7"/>
        <v>2583.0769230769233</v>
      </c>
    </row>
    <row r="65" spans="1:8" ht="12" customHeight="1" x14ac:dyDescent="0.2">
      <c r="A65" s="4">
        <v>422</v>
      </c>
      <c r="B65" s="623" t="s">
        <v>67</v>
      </c>
      <c r="C65" s="624"/>
      <c r="D65" s="5">
        <f>POS.DIO!D117+POS.DIO!D125+POS.DIO!D150+POS.DIO!D156+POS.DIO!D162+POS.DIO!D268+POS.DIO!D279+POS.DIO!D400+POS.DIO!D414+POS.DIO!D525+POS.DIO!D595</f>
        <v>38000</v>
      </c>
      <c r="E65" s="5">
        <f>POS.DIO!E117+POS.DIO!E125+POS.DIO!E150+POS.DIO!E156+POS.DIO!E162+POS.DIO!E268+POS.DIO!E279+POS.DIO!E400+POS.DIO!E414+POS.DIO!E525+POS.DIO!E595</f>
        <v>82245</v>
      </c>
      <c r="F65" s="5">
        <f>POS.DIO!F117+POS.DIO!F125+POS.DIO!F150+POS.DIO!F156+POS.DIO!F162+POS.DIO!F268+POS.DIO!F279+POS.DIO!F400+POS.DIO!F414+POS.DIO!F525+POS.DIO!F595</f>
        <v>120245</v>
      </c>
      <c r="G65" s="35">
        <f t="shared" si="7"/>
        <v>216.43421052631578</v>
      </c>
      <c r="H65" s="35">
        <f t="shared" si="7"/>
        <v>146.2034166210712</v>
      </c>
    </row>
    <row r="66" spans="1:8" ht="12" customHeight="1" x14ac:dyDescent="0.2">
      <c r="A66" s="4">
        <v>426</v>
      </c>
      <c r="B66" s="623" t="s">
        <v>68</v>
      </c>
      <c r="C66" s="624"/>
      <c r="D66" s="5">
        <f>POS.DIO!D126+POS.DIO!D140+POS.DIO!D267+POS.DIO!D296+POS.DIO!D415+POS.DIO!D531</f>
        <v>7850</v>
      </c>
      <c r="E66" s="5">
        <f>POS.DIO!E126+POS.DIO!E140+POS.DIO!E267+POS.DIO!E296+POS.DIO!E415+POS.DIO!E531</f>
        <v>-7500</v>
      </c>
      <c r="F66" s="5">
        <f>POS.DIO!F126+POS.DIO!F140+POS.DIO!F267+POS.DIO!F296+POS.DIO!F415+POS.DIO!F531</f>
        <v>350</v>
      </c>
      <c r="G66" s="35">
        <f t="shared" si="7"/>
        <v>-95.541401273885356</v>
      </c>
      <c r="H66" s="35">
        <f t="shared" si="7"/>
        <v>-4.666666666666667</v>
      </c>
    </row>
    <row r="67" spans="1:8" ht="12" customHeight="1" x14ac:dyDescent="0.2">
      <c r="A67" s="16">
        <v>45</v>
      </c>
      <c r="B67" s="635" t="s">
        <v>69</v>
      </c>
      <c r="C67" s="636"/>
      <c r="D67" s="9">
        <f>D68</f>
        <v>35000</v>
      </c>
      <c r="E67" s="9">
        <f>E68</f>
        <v>-35000</v>
      </c>
      <c r="F67" s="9">
        <f>F68</f>
        <v>0</v>
      </c>
      <c r="G67" s="35">
        <v>0</v>
      </c>
      <c r="H67" s="35">
        <f t="shared" si="7"/>
        <v>0</v>
      </c>
    </row>
    <row r="68" spans="1:8" x14ac:dyDescent="0.2">
      <c r="A68" s="4">
        <v>451</v>
      </c>
      <c r="B68" s="623" t="s">
        <v>70</v>
      </c>
      <c r="C68" s="624"/>
      <c r="D68" s="5">
        <f>POS.DIO!D138+POS.DIO!D417</f>
        <v>35000</v>
      </c>
      <c r="E68" s="5">
        <f>POS.DIO!E138+POS.DIO!E417</f>
        <v>-35000</v>
      </c>
      <c r="F68" s="5">
        <f>POS.DIO!F138+POS.DIO!F417</f>
        <v>0</v>
      </c>
      <c r="G68" s="35">
        <v>0</v>
      </c>
      <c r="H68" s="35">
        <f>F68/E68*100</f>
        <v>0</v>
      </c>
    </row>
    <row r="69" spans="1:8" x14ac:dyDescent="0.2">
      <c r="A69" s="4">
        <v>452</v>
      </c>
      <c r="B69" s="623" t="s">
        <v>274</v>
      </c>
      <c r="C69" s="624"/>
      <c r="D69" s="5">
        <f>POS.DIO!D66</f>
        <v>0</v>
      </c>
      <c r="E69" s="5">
        <f>POS.DIO!E66</f>
        <v>0</v>
      </c>
      <c r="F69" s="5">
        <f>POS.DIO!F66</f>
        <v>0</v>
      </c>
      <c r="G69" s="35">
        <v>0</v>
      </c>
      <c r="H69" s="35">
        <v>0</v>
      </c>
    </row>
  </sheetData>
  <mergeCells count="80">
    <mergeCell ref="B34:C34"/>
    <mergeCell ref="B31:C31"/>
    <mergeCell ref="B24:C24"/>
    <mergeCell ref="B30:C30"/>
    <mergeCell ref="A32:H32"/>
    <mergeCell ref="B33:C33"/>
    <mergeCell ref="B25:C25"/>
    <mergeCell ref="B26:C26"/>
    <mergeCell ref="B68:C68"/>
    <mergeCell ref="B55:C55"/>
    <mergeCell ref="B56:C56"/>
    <mergeCell ref="B58:C58"/>
    <mergeCell ref="A59:H59"/>
    <mergeCell ref="B60:C60"/>
    <mergeCell ref="B63:C63"/>
    <mergeCell ref="B64:C64"/>
    <mergeCell ref="B65:C65"/>
    <mergeCell ref="B66:C66"/>
    <mergeCell ref="B67:C67"/>
    <mergeCell ref="B62:C62"/>
    <mergeCell ref="B61:C61"/>
    <mergeCell ref="B57:C57"/>
    <mergeCell ref="A2:F2"/>
    <mergeCell ref="A4:C4"/>
    <mergeCell ref="B5:H5"/>
    <mergeCell ref="A7:H7"/>
    <mergeCell ref="B36:C36"/>
    <mergeCell ref="B18:C18"/>
    <mergeCell ref="B6:C6"/>
    <mergeCell ref="B8:C8"/>
    <mergeCell ref="B9:C9"/>
    <mergeCell ref="B10:C10"/>
    <mergeCell ref="B11:C11"/>
    <mergeCell ref="B19:C19"/>
    <mergeCell ref="B20:C20"/>
    <mergeCell ref="B21:C21"/>
    <mergeCell ref="B22:C22"/>
    <mergeCell ref="B12:C12"/>
    <mergeCell ref="B54:C54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69:C69"/>
    <mergeCell ref="B13:C13"/>
    <mergeCell ref="B14:C14"/>
    <mergeCell ref="B15:C15"/>
    <mergeCell ref="B16:C16"/>
    <mergeCell ref="B52:C52"/>
    <mergeCell ref="B39:C39"/>
    <mergeCell ref="B40:C40"/>
    <mergeCell ref="B37:C37"/>
    <mergeCell ref="B38:C38"/>
    <mergeCell ref="B35:C35"/>
    <mergeCell ref="B23:C23"/>
    <mergeCell ref="A27:H27"/>
    <mergeCell ref="B28:C28"/>
    <mergeCell ref="B29:C29"/>
    <mergeCell ref="B53:C53"/>
    <mergeCell ref="A3:B3"/>
    <mergeCell ref="K22:M22"/>
    <mergeCell ref="K23:M23"/>
    <mergeCell ref="K24:M24"/>
    <mergeCell ref="K25:M25"/>
    <mergeCell ref="K18:M18"/>
    <mergeCell ref="K19:M19"/>
    <mergeCell ref="B17:C17"/>
    <mergeCell ref="R25:T25"/>
    <mergeCell ref="R18:T18"/>
    <mergeCell ref="R19:T19"/>
    <mergeCell ref="R22:T22"/>
    <mergeCell ref="R23:T23"/>
    <mergeCell ref="R24:T24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71"/>
  <sheetViews>
    <sheetView tabSelected="1" topLeftCell="A595" zoomScale="110" zoomScaleNormal="110" workbookViewId="0">
      <selection sqref="A1:H619"/>
    </sheetView>
  </sheetViews>
  <sheetFormatPr defaultRowHeight="15" x14ac:dyDescent="0.2"/>
  <cols>
    <col min="1" max="1" width="5" customWidth="1"/>
    <col min="2" max="2" width="5.5" customWidth="1"/>
    <col min="3" max="3" width="71.5" customWidth="1"/>
    <col min="4" max="4" width="19.33203125" style="122" customWidth="1"/>
    <col min="5" max="5" width="16.83203125" style="359" customWidth="1"/>
    <col min="6" max="6" width="16.83203125" style="98" customWidth="1"/>
    <col min="7" max="7" width="7.6640625" customWidth="1"/>
    <col min="8" max="8" width="10" customWidth="1"/>
    <col min="9" max="9" width="9.83203125" customWidth="1"/>
    <col min="10" max="10" width="7.1640625" customWidth="1"/>
    <col min="11" max="11" width="8.6640625" customWidth="1"/>
    <col min="12" max="12" width="16" customWidth="1"/>
    <col min="13" max="13" width="11.6640625" customWidth="1"/>
    <col min="14" max="14" width="20.33203125" customWidth="1"/>
  </cols>
  <sheetData>
    <row r="1" spans="1:15" ht="18" customHeight="1" x14ac:dyDescent="0.2">
      <c r="B1" s="517" t="s">
        <v>272</v>
      </c>
      <c r="C1" s="517"/>
    </row>
    <row r="2" spans="1:15" ht="15.75" customHeight="1" x14ac:dyDescent="0.2">
      <c r="B2" s="518" t="s">
        <v>371</v>
      </c>
      <c r="C2" s="518"/>
      <c r="D2" s="518"/>
      <c r="E2" s="518"/>
    </row>
    <row r="3" spans="1:15" ht="15.75" customHeight="1" x14ac:dyDescent="0.2">
      <c r="B3" s="438" t="s">
        <v>71</v>
      </c>
      <c r="C3" s="438"/>
    </row>
    <row r="4" spans="1:15" ht="27.75" customHeight="1" x14ac:dyDescent="0.2">
      <c r="B4" s="519" t="s">
        <v>392</v>
      </c>
      <c r="C4" s="519"/>
      <c r="D4" s="519"/>
      <c r="E4" s="519"/>
      <c r="F4" s="519"/>
      <c r="G4" s="519"/>
      <c r="H4" s="519"/>
    </row>
    <row r="5" spans="1:15" ht="29.25" customHeight="1" x14ac:dyDescent="0.2">
      <c r="A5" s="154"/>
      <c r="B5" s="423" t="s">
        <v>354</v>
      </c>
      <c r="C5" s="422" t="s">
        <v>72</v>
      </c>
      <c r="D5" s="419" t="s">
        <v>319</v>
      </c>
      <c r="E5" s="420" t="s">
        <v>377</v>
      </c>
      <c r="F5" s="419" t="s">
        <v>363</v>
      </c>
      <c r="G5" s="421" t="s">
        <v>73</v>
      </c>
      <c r="H5" s="421" t="s">
        <v>74</v>
      </c>
    </row>
    <row r="6" spans="1:15" ht="11.25" customHeight="1" x14ac:dyDescent="0.2">
      <c r="A6" s="526"/>
      <c r="B6" s="527"/>
      <c r="C6" s="528"/>
      <c r="D6" s="194" t="s">
        <v>179</v>
      </c>
      <c r="E6" s="360" t="s">
        <v>180</v>
      </c>
      <c r="F6" s="322" t="s">
        <v>181</v>
      </c>
      <c r="G6" s="195"/>
      <c r="H6" s="195"/>
    </row>
    <row r="7" spans="1:15" ht="23.25" customHeight="1" x14ac:dyDescent="0.2">
      <c r="A7" s="529" t="s">
        <v>323</v>
      </c>
      <c r="B7" s="530"/>
      <c r="C7" s="531"/>
      <c r="D7" s="298">
        <f>SUM(D8,D37)</f>
        <v>2151000</v>
      </c>
      <c r="E7" s="361">
        <f>SUM(E8,E37)</f>
        <v>299028.07</v>
      </c>
      <c r="F7" s="323">
        <f>SUM(F8,F37)</f>
        <v>2450028.0700000003</v>
      </c>
      <c r="G7" s="351">
        <f t="shared" ref="G7:G8" si="0">E7/D7*100</f>
        <v>13.901816364481636</v>
      </c>
      <c r="H7" s="351">
        <f t="shared" ref="H7:H12" si="1">F7/D7*100</f>
        <v>113.90181636448165</v>
      </c>
    </row>
    <row r="8" spans="1:15" ht="23.25" customHeight="1" x14ac:dyDescent="0.2">
      <c r="A8" s="532" t="s">
        <v>322</v>
      </c>
      <c r="B8" s="533"/>
      <c r="C8" s="534"/>
      <c r="D8" s="123">
        <f>D9</f>
        <v>23257.200000000001</v>
      </c>
      <c r="E8" s="362">
        <f>E9</f>
        <v>6000</v>
      </c>
      <c r="F8" s="123">
        <f>F9</f>
        <v>29257.200000000001</v>
      </c>
      <c r="G8" s="147">
        <f t="shared" si="0"/>
        <v>25.798462411640266</v>
      </c>
      <c r="H8" s="147">
        <f t="shared" si="1"/>
        <v>125.79846241164026</v>
      </c>
    </row>
    <row r="9" spans="1:15" s="101" customFormat="1" ht="17.25" customHeight="1" x14ac:dyDescent="0.2">
      <c r="A9" s="535" t="s">
        <v>321</v>
      </c>
      <c r="B9" s="536"/>
      <c r="C9" s="537"/>
      <c r="D9" s="124">
        <f>SUM(D10,D29)</f>
        <v>23257.200000000001</v>
      </c>
      <c r="E9" s="33">
        <f>SUM(E10,E29)</f>
        <v>6000</v>
      </c>
      <c r="F9" s="99">
        <f>SUM(F10,F29)</f>
        <v>29257.200000000001</v>
      </c>
      <c r="G9" s="97">
        <f t="shared" ref="G9:G35" si="2">E9/D9*100</f>
        <v>25.798462411640266</v>
      </c>
      <c r="H9" s="97">
        <f t="shared" si="1"/>
        <v>125.79846241164026</v>
      </c>
    </row>
    <row r="10" spans="1:15" ht="19.5" customHeight="1" x14ac:dyDescent="0.2">
      <c r="A10" s="538" t="s">
        <v>326</v>
      </c>
      <c r="B10" s="539"/>
      <c r="C10" s="540"/>
      <c r="D10" s="125">
        <f>SUM(D11,D21)</f>
        <v>21500</v>
      </c>
      <c r="E10" s="363">
        <f>SUM(E11,E21)</f>
        <v>6000</v>
      </c>
      <c r="F10" s="125">
        <f>SUM(F11,F21)</f>
        <v>27500</v>
      </c>
      <c r="G10" s="109">
        <v>29</v>
      </c>
      <c r="H10" s="109">
        <v>129</v>
      </c>
    </row>
    <row r="11" spans="1:15" ht="13.5" customHeight="1" x14ac:dyDescent="0.2">
      <c r="A11" s="454" t="s">
        <v>75</v>
      </c>
      <c r="B11" s="455"/>
      <c r="C11" s="456"/>
      <c r="D11" s="126">
        <f>D12</f>
        <v>21000</v>
      </c>
      <c r="E11" s="220">
        <f>E12</f>
        <v>6000</v>
      </c>
      <c r="F11" s="172">
        <f>F12</f>
        <v>27000</v>
      </c>
      <c r="G11" s="19">
        <f t="shared" si="2"/>
        <v>28.571428571428569</v>
      </c>
      <c r="H11" s="19">
        <f t="shared" si="1"/>
        <v>128.57142857142858</v>
      </c>
      <c r="I11" s="32"/>
      <c r="J11" s="32"/>
      <c r="K11" s="32"/>
    </row>
    <row r="12" spans="1:15" ht="13.5" customHeight="1" x14ac:dyDescent="0.2">
      <c r="A12" s="444" t="s">
        <v>76</v>
      </c>
      <c r="B12" s="445"/>
      <c r="C12" s="446"/>
      <c r="D12" s="127">
        <f>D18</f>
        <v>21000</v>
      </c>
      <c r="E12" s="221">
        <f>SUM(E13:E17)</f>
        <v>6000</v>
      </c>
      <c r="F12" s="173">
        <f>F18</f>
        <v>27000</v>
      </c>
      <c r="G12" s="21">
        <f t="shared" si="2"/>
        <v>28.571428571428569</v>
      </c>
      <c r="H12" s="21">
        <f t="shared" si="1"/>
        <v>128.57142857142858</v>
      </c>
      <c r="L12" s="39"/>
      <c r="M12" s="39"/>
      <c r="O12" s="39"/>
    </row>
    <row r="13" spans="1:15" ht="14.25" customHeight="1" x14ac:dyDescent="0.2">
      <c r="A13" s="431" t="s">
        <v>235</v>
      </c>
      <c r="B13" s="432"/>
      <c r="C13" s="441"/>
      <c r="D13" s="128">
        <v>0</v>
      </c>
      <c r="E13" s="222">
        <v>0</v>
      </c>
      <c r="F13" s="174">
        <v>0</v>
      </c>
      <c r="G13" s="22">
        <v>0</v>
      </c>
      <c r="H13" s="22">
        <v>0</v>
      </c>
    </row>
    <row r="14" spans="1:15" ht="14.25" customHeight="1" x14ac:dyDescent="0.2">
      <c r="A14" s="434" t="s">
        <v>375</v>
      </c>
      <c r="B14" s="435"/>
      <c r="C14" s="436"/>
      <c r="D14" s="128">
        <v>0</v>
      </c>
      <c r="E14" s="222">
        <v>10841.03</v>
      </c>
      <c r="F14" s="174">
        <v>10841.03</v>
      </c>
      <c r="G14" s="22">
        <v>0</v>
      </c>
      <c r="H14" s="22">
        <v>0</v>
      </c>
      <c r="L14" s="352"/>
      <c r="M14" s="84"/>
      <c r="O14" s="39"/>
    </row>
    <row r="15" spans="1:15" ht="14.25" customHeight="1" x14ac:dyDescent="0.2">
      <c r="A15" s="457" t="s">
        <v>285</v>
      </c>
      <c r="B15" s="458"/>
      <c r="C15" s="459"/>
      <c r="D15" s="128">
        <v>0</v>
      </c>
      <c r="E15" s="222">
        <v>435.97</v>
      </c>
      <c r="F15" s="174">
        <v>435.97</v>
      </c>
      <c r="G15" s="22">
        <v>0</v>
      </c>
      <c r="H15" s="22">
        <v>0</v>
      </c>
    </row>
    <row r="16" spans="1:15" ht="14.25" customHeight="1" x14ac:dyDescent="0.2">
      <c r="A16" s="434" t="s">
        <v>290</v>
      </c>
      <c r="B16" s="435"/>
      <c r="C16" s="436"/>
      <c r="D16" s="128">
        <v>21000</v>
      </c>
      <c r="E16" s="222">
        <v>-5277</v>
      </c>
      <c r="F16" s="174">
        <v>15723</v>
      </c>
      <c r="G16" s="22">
        <f>E16/D16*100</f>
        <v>-25.128571428571426</v>
      </c>
      <c r="H16" s="22">
        <f>D9/F9*100</f>
        <v>79.492227554243058</v>
      </c>
    </row>
    <row r="17" spans="1:11" ht="14.25" customHeight="1" x14ac:dyDescent="0.2">
      <c r="A17" s="560" t="s">
        <v>282</v>
      </c>
      <c r="B17" s="561"/>
      <c r="C17" s="562"/>
      <c r="D17" s="128">
        <v>0</v>
      </c>
      <c r="E17" s="222">
        <v>0</v>
      </c>
      <c r="F17" s="174">
        <v>0</v>
      </c>
      <c r="G17" s="22">
        <v>0</v>
      </c>
      <c r="H17" s="22">
        <v>0</v>
      </c>
    </row>
    <row r="18" spans="1:11" ht="13.5" customHeight="1" x14ac:dyDescent="0.2">
      <c r="B18" s="186">
        <v>3</v>
      </c>
      <c r="C18" s="187" t="s">
        <v>77</v>
      </c>
      <c r="D18" s="124">
        <f>D19</f>
        <v>21000</v>
      </c>
      <c r="E18" s="33">
        <f>E19</f>
        <v>6000</v>
      </c>
      <c r="F18" s="99">
        <f>F19</f>
        <v>27000</v>
      </c>
      <c r="G18" s="31">
        <f t="shared" si="2"/>
        <v>28.571428571428569</v>
      </c>
      <c r="H18" s="31">
        <f>F18/D18*100</f>
        <v>128.57142857142858</v>
      </c>
    </row>
    <row r="19" spans="1:11" ht="13.5" customHeight="1" x14ac:dyDescent="0.2">
      <c r="B19" s="23">
        <v>32</v>
      </c>
      <c r="C19" s="38" t="s">
        <v>78</v>
      </c>
      <c r="D19" s="108">
        <f>SUM(D20:D20)</f>
        <v>21000</v>
      </c>
      <c r="E19" s="219">
        <f>SUM(E20:E20)</f>
        <v>6000</v>
      </c>
      <c r="F19" s="175">
        <f>SUM(F20:F20)</f>
        <v>27000</v>
      </c>
      <c r="G19" s="31">
        <f t="shared" si="2"/>
        <v>28.571428571428569</v>
      </c>
      <c r="H19" s="31">
        <f>F19/D19*100</f>
        <v>128.57142857142858</v>
      </c>
    </row>
    <row r="20" spans="1:11" ht="13.5" customHeight="1" x14ac:dyDescent="0.2">
      <c r="B20" s="26">
        <v>329</v>
      </c>
      <c r="C20" s="191" t="s">
        <v>79</v>
      </c>
      <c r="D20" s="129">
        <v>21000</v>
      </c>
      <c r="E20" s="50">
        <v>6000</v>
      </c>
      <c r="F20" s="324">
        <v>27000</v>
      </c>
      <c r="G20" s="31">
        <f t="shared" si="2"/>
        <v>28.571428571428569</v>
      </c>
      <c r="H20" s="31">
        <f>F20/D20*100</f>
        <v>128.57142857142858</v>
      </c>
    </row>
    <row r="21" spans="1:11" ht="13.5" customHeight="1" x14ac:dyDescent="0.2">
      <c r="A21" s="454" t="s">
        <v>80</v>
      </c>
      <c r="B21" s="455"/>
      <c r="C21" s="456"/>
      <c r="D21" s="126">
        <f t="shared" ref="D21:F24" si="3">D22</f>
        <v>500</v>
      </c>
      <c r="E21" s="220">
        <f>E22</f>
        <v>0</v>
      </c>
      <c r="F21" s="172">
        <f t="shared" si="3"/>
        <v>500</v>
      </c>
      <c r="G21" s="19">
        <f t="shared" si="2"/>
        <v>0</v>
      </c>
      <c r="H21" s="19">
        <v>0</v>
      </c>
      <c r="I21" s="32"/>
      <c r="J21" s="32"/>
      <c r="K21" s="32"/>
    </row>
    <row r="22" spans="1:11" ht="13.5" customHeight="1" x14ac:dyDescent="0.2">
      <c r="A22" s="444" t="s">
        <v>76</v>
      </c>
      <c r="B22" s="445"/>
      <c r="C22" s="446"/>
      <c r="D22" s="127">
        <f>D24</f>
        <v>500</v>
      </c>
      <c r="E22" s="221">
        <f t="shared" si="3"/>
        <v>0</v>
      </c>
      <c r="F22" s="173">
        <f t="shared" si="3"/>
        <v>500</v>
      </c>
      <c r="G22" s="21">
        <f t="shared" si="2"/>
        <v>0</v>
      </c>
      <c r="H22" s="21">
        <v>0</v>
      </c>
    </row>
    <row r="23" spans="1:11" ht="13.5" customHeight="1" x14ac:dyDescent="0.2">
      <c r="A23" s="431" t="s">
        <v>235</v>
      </c>
      <c r="B23" s="432"/>
      <c r="C23" s="441"/>
      <c r="D23" s="128">
        <f t="shared" si="3"/>
        <v>500</v>
      </c>
      <c r="E23" s="222">
        <f t="shared" si="3"/>
        <v>0</v>
      </c>
      <c r="F23" s="174">
        <f t="shared" si="3"/>
        <v>500</v>
      </c>
      <c r="G23" s="22">
        <f t="shared" si="2"/>
        <v>0</v>
      </c>
      <c r="H23" s="22">
        <f>F16/D16*100</f>
        <v>74.871428571428567</v>
      </c>
    </row>
    <row r="24" spans="1:11" ht="13.5" customHeight="1" x14ac:dyDescent="0.2">
      <c r="B24" s="188">
        <v>3</v>
      </c>
      <c r="C24" s="187" t="s">
        <v>77</v>
      </c>
      <c r="D24" s="124">
        <f>SUM(D25,D27)</f>
        <v>500</v>
      </c>
      <c r="E24" s="33">
        <f t="shared" si="3"/>
        <v>0</v>
      </c>
      <c r="F24" s="99">
        <f t="shared" si="3"/>
        <v>500</v>
      </c>
      <c r="G24" s="31">
        <f t="shared" si="2"/>
        <v>0</v>
      </c>
      <c r="H24" s="31">
        <f>F24/D24*100</f>
        <v>100</v>
      </c>
    </row>
    <row r="25" spans="1:11" ht="13.5" customHeight="1" x14ac:dyDescent="0.2">
      <c r="B25" s="112">
        <v>38</v>
      </c>
      <c r="C25" s="204" t="s">
        <v>81</v>
      </c>
      <c r="D25" s="108">
        <f>SUM(D26:D26)</f>
        <v>500</v>
      </c>
      <c r="E25" s="219">
        <f>SUM(E26:E26)</f>
        <v>0</v>
      </c>
      <c r="F25" s="175">
        <f>SUM(F26:F26)</f>
        <v>500</v>
      </c>
      <c r="G25" s="31">
        <f t="shared" si="2"/>
        <v>0</v>
      </c>
      <c r="H25" s="31">
        <f>F25/D25*100</f>
        <v>100</v>
      </c>
    </row>
    <row r="26" spans="1:11" ht="13.5" customHeight="1" x14ac:dyDescent="0.2">
      <c r="B26" s="196">
        <v>381</v>
      </c>
      <c r="C26" s="205" t="s">
        <v>82</v>
      </c>
      <c r="D26" s="129">
        <v>500</v>
      </c>
      <c r="E26" s="50">
        <v>0</v>
      </c>
      <c r="F26" s="324">
        <v>500</v>
      </c>
      <c r="G26" s="31">
        <f t="shared" si="2"/>
        <v>0</v>
      </c>
      <c r="H26" s="31">
        <f>F26/D26*100</f>
        <v>100</v>
      </c>
    </row>
    <row r="27" spans="1:11" ht="13.5" customHeight="1" x14ac:dyDescent="0.2">
      <c r="B27" s="25">
        <v>32</v>
      </c>
      <c r="C27" s="38" t="s">
        <v>78</v>
      </c>
      <c r="D27" s="132">
        <f>D28</f>
        <v>0</v>
      </c>
      <c r="E27" s="29">
        <v>0</v>
      </c>
      <c r="F27" s="102">
        <v>0</v>
      </c>
      <c r="G27" s="119">
        <v>0</v>
      </c>
      <c r="H27" s="119">
        <v>0</v>
      </c>
    </row>
    <row r="28" spans="1:11" ht="13.5" customHeight="1" x14ac:dyDescent="0.2">
      <c r="B28" s="201">
        <v>329</v>
      </c>
      <c r="C28" s="192" t="s">
        <v>79</v>
      </c>
      <c r="D28" s="129">
        <v>0</v>
      </c>
      <c r="E28" s="50">
        <v>0</v>
      </c>
      <c r="F28" s="324">
        <v>0</v>
      </c>
      <c r="G28" s="31">
        <v>0</v>
      </c>
      <c r="H28" s="31">
        <v>0</v>
      </c>
    </row>
    <row r="29" spans="1:11" ht="18.75" customHeight="1" x14ac:dyDescent="0.2">
      <c r="A29" s="467" t="s">
        <v>327</v>
      </c>
      <c r="B29" s="468"/>
      <c r="C29" s="469"/>
      <c r="D29" s="125">
        <f t="shared" ref="D29:F33" si="4">D30</f>
        <v>1757.2</v>
      </c>
      <c r="E29" s="363">
        <f t="shared" si="4"/>
        <v>0</v>
      </c>
      <c r="F29" s="125">
        <f t="shared" si="4"/>
        <v>1757.2</v>
      </c>
      <c r="G29" s="109">
        <f t="shared" si="2"/>
        <v>0</v>
      </c>
      <c r="H29" s="109">
        <f t="shared" ref="H29:H35" si="5">F29/D29*100</f>
        <v>100</v>
      </c>
    </row>
    <row r="30" spans="1:11" ht="13.5" customHeight="1" x14ac:dyDescent="0.2">
      <c r="A30" s="454" t="s">
        <v>83</v>
      </c>
      <c r="B30" s="455"/>
      <c r="C30" s="456"/>
      <c r="D30" s="126">
        <f t="shared" si="4"/>
        <v>1757.2</v>
      </c>
      <c r="E30" s="220">
        <f t="shared" si="4"/>
        <v>0</v>
      </c>
      <c r="F30" s="172">
        <f t="shared" si="4"/>
        <v>1757.2</v>
      </c>
      <c r="G30" s="19">
        <f t="shared" si="2"/>
        <v>0</v>
      </c>
      <c r="H30" s="19">
        <f t="shared" si="5"/>
        <v>100</v>
      </c>
    </row>
    <row r="31" spans="1:11" ht="13.5" customHeight="1" x14ac:dyDescent="0.2">
      <c r="A31" s="444" t="s">
        <v>76</v>
      </c>
      <c r="B31" s="445"/>
      <c r="C31" s="446"/>
      <c r="D31" s="127">
        <f>D33</f>
        <v>1757.2</v>
      </c>
      <c r="E31" s="221">
        <f t="shared" si="4"/>
        <v>0</v>
      </c>
      <c r="F31" s="173">
        <f t="shared" si="4"/>
        <v>1757.2</v>
      </c>
      <c r="G31" s="21">
        <f t="shared" si="2"/>
        <v>0</v>
      </c>
      <c r="H31" s="21">
        <f t="shared" si="5"/>
        <v>100</v>
      </c>
    </row>
    <row r="32" spans="1:11" ht="13.5" customHeight="1" x14ac:dyDescent="0.2">
      <c r="A32" s="431" t="s">
        <v>235</v>
      </c>
      <c r="B32" s="432"/>
      <c r="C32" s="441"/>
      <c r="D32" s="128">
        <f t="shared" si="4"/>
        <v>1757.2</v>
      </c>
      <c r="E32" s="222">
        <f t="shared" si="4"/>
        <v>0</v>
      </c>
      <c r="F32" s="174">
        <f t="shared" si="4"/>
        <v>1757.2</v>
      </c>
      <c r="G32" s="22">
        <f t="shared" si="2"/>
        <v>0</v>
      </c>
      <c r="H32" s="22">
        <f t="shared" si="5"/>
        <v>100</v>
      </c>
    </row>
    <row r="33" spans="1:11" ht="13.5" customHeight="1" x14ac:dyDescent="0.2">
      <c r="B33" s="188">
        <v>3</v>
      </c>
      <c r="C33" s="193" t="s">
        <v>77</v>
      </c>
      <c r="D33" s="124">
        <f t="shared" si="4"/>
        <v>1757.2</v>
      </c>
      <c r="E33" s="33">
        <f t="shared" si="4"/>
        <v>0</v>
      </c>
      <c r="F33" s="99">
        <f t="shared" si="4"/>
        <v>1757.2</v>
      </c>
      <c r="G33" s="31">
        <f t="shared" si="2"/>
        <v>0</v>
      </c>
      <c r="H33" s="31">
        <f t="shared" si="5"/>
        <v>100</v>
      </c>
    </row>
    <row r="34" spans="1:11" ht="13.5" customHeight="1" x14ac:dyDescent="0.2">
      <c r="B34" s="112">
        <v>38</v>
      </c>
      <c r="C34" s="38" t="s">
        <v>81</v>
      </c>
      <c r="D34" s="108">
        <f>SUM(D35:D35)</f>
        <v>1757.2</v>
      </c>
      <c r="E34" s="219">
        <f>SUM(E35:E35)</f>
        <v>0</v>
      </c>
      <c r="F34" s="175">
        <f>SUM(F35:F35)</f>
        <v>1757.2</v>
      </c>
      <c r="G34" s="31">
        <f t="shared" si="2"/>
        <v>0</v>
      </c>
      <c r="H34" s="31">
        <f t="shared" si="5"/>
        <v>100</v>
      </c>
    </row>
    <row r="35" spans="1:11" ht="13.5" customHeight="1" x14ac:dyDescent="0.2">
      <c r="B35" s="189">
        <v>381</v>
      </c>
      <c r="C35" s="191" t="s">
        <v>82</v>
      </c>
      <c r="D35" s="274">
        <v>1757.2</v>
      </c>
      <c r="E35" s="264">
        <v>0</v>
      </c>
      <c r="F35" s="325">
        <v>1757.2</v>
      </c>
      <c r="G35" s="216">
        <f t="shared" si="2"/>
        <v>0</v>
      </c>
      <c r="H35" s="216">
        <f t="shared" si="5"/>
        <v>100</v>
      </c>
    </row>
    <row r="36" spans="1:11" ht="11.25" customHeight="1" x14ac:dyDescent="0.2">
      <c r="A36" s="235"/>
      <c r="B36" s="236"/>
      <c r="C36" s="237"/>
      <c r="D36" s="238"/>
      <c r="E36" s="364"/>
      <c r="F36" s="326"/>
      <c r="G36" s="239"/>
      <c r="H36" s="240"/>
    </row>
    <row r="37" spans="1:11" ht="27.75" customHeight="1" x14ac:dyDescent="0.2">
      <c r="A37" s="520" t="s">
        <v>324</v>
      </c>
      <c r="B37" s="521"/>
      <c r="C37" s="522"/>
      <c r="D37" s="233">
        <f>D38</f>
        <v>2127742.7999999998</v>
      </c>
      <c r="E37" s="365">
        <f>E38</f>
        <v>293028.07</v>
      </c>
      <c r="F37" s="233">
        <f>F38</f>
        <v>2420770.87</v>
      </c>
      <c r="G37" s="234">
        <f t="shared" ref="G37:G128" si="6">E37/D37*100</f>
        <v>13.771780593030325</v>
      </c>
      <c r="H37" s="234">
        <f>F37/D37*100</f>
        <v>113.77178059303034</v>
      </c>
    </row>
    <row r="38" spans="1:11" s="100" customFormat="1" ht="20.25" customHeight="1" x14ac:dyDescent="0.2">
      <c r="A38" s="523" t="s">
        <v>325</v>
      </c>
      <c r="B38" s="524"/>
      <c r="C38" s="525"/>
      <c r="D38" s="124">
        <f>SUM(D39,D177,D254,D297,D327,D338,D379,D418,D440,D448,D484,D502,D543,D582)</f>
        <v>2127742.7999999998</v>
      </c>
      <c r="E38" s="366">
        <f>SUM(E39,E177,E254,E297,E327,E338,E379,E418,E440,E448,E484,E502,E543,E582)</f>
        <v>293028.07</v>
      </c>
      <c r="F38" s="124">
        <f>SUM(F39,F177,F254,F297,F327,F338,F379,F418,F440,F448,F484,F502,F543,F582)</f>
        <v>2420770.87</v>
      </c>
      <c r="G38" s="148">
        <f t="shared" si="6"/>
        <v>13.771780593030325</v>
      </c>
      <c r="H38" s="148">
        <f>F38/D38*100</f>
        <v>113.77178059303034</v>
      </c>
    </row>
    <row r="39" spans="1:11" ht="21.95" customHeight="1" x14ac:dyDescent="0.2">
      <c r="A39" s="467" t="s">
        <v>328</v>
      </c>
      <c r="B39" s="468"/>
      <c r="C39" s="469"/>
      <c r="D39" s="176">
        <f>SUM(D40,D67,D75,D84,D92,D100,D118,D127,D141,D151,D157,D163)</f>
        <v>401842.8</v>
      </c>
      <c r="E39" s="176">
        <f>SUM(E40,E67,E75,E84,E92,E100,E118,E127,E141,E151,E157,E163)</f>
        <v>94831.07</v>
      </c>
      <c r="F39" s="176">
        <f>SUM(F40,F67,F75,F84,F92,F100,F118,F127,F141,F151,F157,F163)</f>
        <v>496673.87</v>
      </c>
      <c r="G39" s="394">
        <f>SUM(G40,G67,G75,G84,G92,G100,G118,G127,G141,G151,G157,G163)</f>
        <v>73.436036036036029</v>
      </c>
      <c r="H39" s="109">
        <f t="shared" ref="H39:H105" si="7">F39/E39*100</f>
        <v>523.74593052677778</v>
      </c>
    </row>
    <row r="40" spans="1:11" ht="19.5" customHeight="1" x14ac:dyDescent="0.2">
      <c r="A40" s="563" t="s">
        <v>264</v>
      </c>
      <c r="B40" s="564"/>
      <c r="C40" s="565"/>
      <c r="D40" s="126">
        <f>D41</f>
        <v>181600</v>
      </c>
      <c r="E40" s="367">
        <f>E41</f>
        <v>0</v>
      </c>
      <c r="F40" s="126">
        <f>F47</f>
        <v>181600</v>
      </c>
      <c r="G40" s="149">
        <f t="shared" si="6"/>
        <v>0</v>
      </c>
      <c r="H40" s="149">
        <f>F40/D40*100</f>
        <v>100</v>
      </c>
      <c r="I40" s="32"/>
      <c r="J40" s="32"/>
      <c r="K40" s="32"/>
    </row>
    <row r="41" spans="1:11" ht="13.5" customHeight="1" x14ac:dyDescent="0.2">
      <c r="A41" s="444" t="s">
        <v>76</v>
      </c>
      <c r="B41" s="445"/>
      <c r="C41" s="446"/>
      <c r="D41" s="130">
        <f>D47</f>
        <v>181600</v>
      </c>
      <c r="E41" s="368">
        <f>E47</f>
        <v>0</v>
      </c>
      <c r="F41" s="327">
        <f>F47</f>
        <v>181600</v>
      </c>
      <c r="G41" s="21">
        <f t="shared" si="6"/>
        <v>0</v>
      </c>
      <c r="H41" s="21">
        <f>F41/D41*100</f>
        <v>100</v>
      </c>
    </row>
    <row r="42" spans="1:11" ht="13.5" customHeight="1" x14ac:dyDescent="0.2">
      <c r="A42" s="431" t="s">
        <v>235</v>
      </c>
      <c r="B42" s="432"/>
      <c r="C42" s="441"/>
      <c r="D42" s="131">
        <v>0</v>
      </c>
      <c r="E42" s="369">
        <v>0</v>
      </c>
      <c r="F42" s="328">
        <v>0</v>
      </c>
      <c r="G42" s="22">
        <v>0</v>
      </c>
      <c r="H42" s="22">
        <v>0</v>
      </c>
    </row>
    <row r="43" spans="1:11" ht="13.5" customHeight="1" x14ac:dyDescent="0.2">
      <c r="A43" s="434" t="s">
        <v>290</v>
      </c>
      <c r="B43" s="435"/>
      <c r="C43" s="436"/>
      <c r="D43" s="131">
        <v>149500</v>
      </c>
      <c r="E43" s="369">
        <v>-350</v>
      </c>
      <c r="F43" s="328">
        <v>149150</v>
      </c>
      <c r="G43" s="22">
        <v>0</v>
      </c>
      <c r="H43" s="22">
        <f>F43/D43*100</f>
        <v>99.76588628762542</v>
      </c>
    </row>
    <row r="44" spans="1:11" ht="13.5" customHeight="1" x14ac:dyDescent="0.2">
      <c r="A44" s="550" t="s">
        <v>239</v>
      </c>
      <c r="B44" s="551"/>
      <c r="C44" s="552"/>
      <c r="D44" s="128">
        <v>32100</v>
      </c>
      <c r="E44" s="222">
        <v>350</v>
      </c>
      <c r="F44" s="174">
        <v>32450</v>
      </c>
      <c r="G44" s="22">
        <f t="shared" si="6"/>
        <v>1.0903426791277258</v>
      </c>
      <c r="H44" s="22">
        <f>F44/D44*100</f>
        <v>101.09034267912773</v>
      </c>
    </row>
    <row r="45" spans="1:11" ht="13.5" customHeight="1" x14ac:dyDescent="0.2">
      <c r="A45" s="560" t="s">
        <v>282</v>
      </c>
      <c r="B45" s="561"/>
      <c r="C45" s="562"/>
      <c r="D45" s="128">
        <v>0</v>
      </c>
      <c r="E45" s="222">
        <v>0</v>
      </c>
      <c r="F45" s="174">
        <v>0</v>
      </c>
      <c r="G45" s="22">
        <v>0</v>
      </c>
      <c r="H45" s="22">
        <v>0</v>
      </c>
    </row>
    <row r="46" spans="1:11" ht="13.5" customHeight="1" x14ac:dyDescent="0.2">
      <c r="A46" s="457" t="s">
        <v>285</v>
      </c>
      <c r="B46" s="458"/>
      <c r="C46" s="459"/>
      <c r="D46" s="128">
        <v>0</v>
      </c>
      <c r="E46" s="222">
        <v>0</v>
      </c>
      <c r="F46" s="174">
        <v>0</v>
      </c>
      <c r="G46" s="22">
        <v>0</v>
      </c>
      <c r="H46" s="22">
        <v>0</v>
      </c>
    </row>
    <row r="47" spans="1:11" ht="13.5" customHeight="1" x14ac:dyDescent="0.2">
      <c r="B47" s="186">
        <v>3</v>
      </c>
      <c r="C47" s="187" t="s">
        <v>77</v>
      </c>
      <c r="D47" s="132">
        <f>SUM(D48,D52,D58,D60,D62)</f>
        <v>181600</v>
      </c>
      <c r="E47" s="29">
        <f>SUM(E48,E52,E58,E62)</f>
        <v>0</v>
      </c>
      <c r="F47" s="102">
        <f>SUM(F48,F52,F58,F62)</f>
        <v>181600</v>
      </c>
      <c r="G47" s="31">
        <f t="shared" si="6"/>
        <v>0</v>
      </c>
      <c r="H47" s="31">
        <f t="shared" ref="H47:H55" si="8">F47/D47*100</f>
        <v>100</v>
      </c>
    </row>
    <row r="48" spans="1:11" ht="13.5" customHeight="1" x14ac:dyDescent="0.2">
      <c r="B48" s="23">
        <v>31</v>
      </c>
      <c r="C48" s="38" t="s">
        <v>85</v>
      </c>
      <c r="D48" s="132">
        <f>SUM(D49,D50,D51)</f>
        <v>99500</v>
      </c>
      <c r="E48" s="29">
        <f>SUM(E49,E50,E51)</f>
        <v>0</v>
      </c>
      <c r="F48" s="102">
        <f>SUM(F49,F50,F51)</f>
        <v>99500</v>
      </c>
      <c r="G48" s="31">
        <f t="shared" si="6"/>
        <v>0</v>
      </c>
      <c r="H48" s="31">
        <f t="shared" si="8"/>
        <v>100</v>
      </c>
    </row>
    <row r="49" spans="2:8" ht="13.5" customHeight="1" x14ac:dyDescent="0.2">
      <c r="B49" s="24">
        <v>311</v>
      </c>
      <c r="C49" s="40" t="s">
        <v>86</v>
      </c>
      <c r="D49" s="129">
        <v>83000</v>
      </c>
      <c r="E49" s="50">
        <v>0</v>
      </c>
      <c r="F49" s="324">
        <v>83000</v>
      </c>
      <c r="G49" s="31">
        <f t="shared" si="6"/>
        <v>0</v>
      </c>
      <c r="H49" s="216">
        <f t="shared" si="8"/>
        <v>100</v>
      </c>
    </row>
    <row r="50" spans="2:8" ht="13.5" customHeight="1" x14ac:dyDescent="0.2">
      <c r="B50" s="24">
        <v>312</v>
      </c>
      <c r="C50" s="40" t="s">
        <v>87</v>
      </c>
      <c r="D50" s="129">
        <v>3500</v>
      </c>
      <c r="E50" s="50">
        <v>0</v>
      </c>
      <c r="F50" s="324">
        <v>3500</v>
      </c>
      <c r="G50" s="31">
        <f t="shared" si="6"/>
        <v>0</v>
      </c>
      <c r="H50" s="31">
        <f t="shared" si="8"/>
        <v>100</v>
      </c>
    </row>
    <row r="51" spans="2:8" ht="13.5" customHeight="1" x14ac:dyDescent="0.2">
      <c r="B51" s="24">
        <v>313</v>
      </c>
      <c r="C51" s="40" t="s">
        <v>88</v>
      </c>
      <c r="D51" s="129">
        <v>13000</v>
      </c>
      <c r="E51" s="50">
        <v>0</v>
      </c>
      <c r="F51" s="324">
        <v>13000</v>
      </c>
      <c r="G51" s="31">
        <f t="shared" si="6"/>
        <v>0</v>
      </c>
      <c r="H51" s="31">
        <f t="shared" si="8"/>
        <v>100</v>
      </c>
    </row>
    <row r="52" spans="2:8" ht="13.5" customHeight="1" x14ac:dyDescent="0.2">
      <c r="B52" s="23">
        <v>32</v>
      </c>
      <c r="C52" s="38" t="s">
        <v>78</v>
      </c>
      <c r="D52" s="132">
        <f>SUM(D53,D54,D55,D56,D57)</f>
        <v>80500</v>
      </c>
      <c r="E52" s="29">
        <f>SUM(E53,E54,E55,E56,E57)</f>
        <v>0</v>
      </c>
      <c r="F52" s="102">
        <f>SUM(F53,F54,F55,F56,F57)</f>
        <v>80500</v>
      </c>
      <c r="G52" s="31">
        <f t="shared" si="6"/>
        <v>0</v>
      </c>
      <c r="H52" s="216">
        <f t="shared" si="8"/>
        <v>100</v>
      </c>
    </row>
    <row r="53" spans="2:8" ht="13.5" customHeight="1" x14ac:dyDescent="0.2">
      <c r="B53" s="24">
        <v>321</v>
      </c>
      <c r="C53" s="40" t="s">
        <v>89</v>
      </c>
      <c r="D53" s="129">
        <v>4000</v>
      </c>
      <c r="E53" s="50">
        <v>0</v>
      </c>
      <c r="F53" s="324">
        <v>4000</v>
      </c>
      <c r="G53" s="31">
        <f t="shared" si="6"/>
        <v>0</v>
      </c>
      <c r="H53" s="31">
        <f t="shared" si="8"/>
        <v>100</v>
      </c>
    </row>
    <row r="54" spans="2:8" ht="13.5" customHeight="1" x14ac:dyDescent="0.2">
      <c r="B54" s="24">
        <v>322</v>
      </c>
      <c r="C54" s="40" t="s">
        <v>90</v>
      </c>
      <c r="D54" s="129">
        <v>25000</v>
      </c>
      <c r="E54" s="50">
        <v>-5500</v>
      </c>
      <c r="F54" s="324">
        <v>19500</v>
      </c>
      <c r="G54" s="31">
        <f t="shared" si="6"/>
        <v>-22</v>
      </c>
      <c r="H54" s="31">
        <f t="shared" si="8"/>
        <v>78</v>
      </c>
    </row>
    <row r="55" spans="2:8" ht="13.5" customHeight="1" x14ac:dyDescent="0.2">
      <c r="B55" s="24">
        <v>323</v>
      </c>
      <c r="C55" s="40" t="s">
        <v>91</v>
      </c>
      <c r="D55" s="129">
        <v>45000</v>
      </c>
      <c r="E55" s="50">
        <v>0</v>
      </c>
      <c r="F55" s="324">
        <v>45000</v>
      </c>
      <c r="G55" s="31">
        <f t="shared" si="6"/>
        <v>0</v>
      </c>
      <c r="H55" s="216">
        <f t="shared" si="8"/>
        <v>100</v>
      </c>
    </row>
    <row r="56" spans="2:8" ht="13.5" customHeight="1" x14ac:dyDescent="0.2">
      <c r="B56" s="24">
        <v>324</v>
      </c>
      <c r="C56" s="40" t="s">
        <v>92</v>
      </c>
      <c r="D56" s="129">
        <v>0</v>
      </c>
      <c r="E56" s="50">
        <v>0</v>
      </c>
      <c r="F56" s="324">
        <v>0</v>
      </c>
      <c r="G56" s="31">
        <v>0</v>
      </c>
      <c r="H56" s="31">
        <v>0</v>
      </c>
    </row>
    <row r="57" spans="2:8" ht="13.5" customHeight="1" x14ac:dyDescent="0.2">
      <c r="B57" s="24">
        <v>329</v>
      </c>
      <c r="C57" s="40" t="s">
        <v>79</v>
      </c>
      <c r="D57" s="129">
        <v>6500</v>
      </c>
      <c r="E57" s="50">
        <v>5500</v>
      </c>
      <c r="F57" s="324">
        <v>12000</v>
      </c>
      <c r="G57" s="31">
        <f t="shared" si="6"/>
        <v>84.615384615384613</v>
      </c>
      <c r="H57" s="31">
        <f>F57/D57*100</f>
        <v>184.61538461538461</v>
      </c>
    </row>
    <row r="58" spans="2:8" ht="13.5" customHeight="1" x14ac:dyDescent="0.2">
      <c r="B58" s="23">
        <v>34</v>
      </c>
      <c r="C58" s="38" t="s">
        <v>93</v>
      </c>
      <c r="D58" s="108">
        <f>SUM(D59:D59)</f>
        <v>1600</v>
      </c>
      <c r="E58" s="219">
        <f>SUM(E59:E59)</f>
        <v>0</v>
      </c>
      <c r="F58" s="175">
        <f>SUM(F59:F59)</f>
        <v>1600</v>
      </c>
      <c r="G58" s="31">
        <f t="shared" si="6"/>
        <v>0</v>
      </c>
      <c r="H58" s="31">
        <f>F58/D58*100</f>
        <v>100</v>
      </c>
    </row>
    <row r="59" spans="2:8" ht="13.5" customHeight="1" x14ac:dyDescent="0.2">
      <c r="B59" s="24">
        <v>343</v>
      </c>
      <c r="C59" s="40" t="s">
        <v>94</v>
      </c>
      <c r="D59" s="129">
        <v>1600</v>
      </c>
      <c r="E59" s="50">
        <v>0</v>
      </c>
      <c r="F59" s="324">
        <v>1600</v>
      </c>
      <c r="G59" s="31">
        <f t="shared" si="6"/>
        <v>0</v>
      </c>
      <c r="H59" s="216">
        <f>F59/D59*100</f>
        <v>100</v>
      </c>
    </row>
    <row r="60" spans="2:8" ht="13.5" customHeight="1" x14ac:dyDescent="0.2">
      <c r="B60" s="49">
        <v>36</v>
      </c>
      <c r="C60" s="43" t="s">
        <v>281</v>
      </c>
      <c r="D60" s="132">
        <f>D61</f>
        <v>0</v>
      </c>
      <c r="E60" s="29">
        <f>E61</f>
        <v>0</v>
      </c>
      <c r="F60" s="102">
        <f>F61</f>
        <v>0</v>
      </c>
      <c r="G60" s="31">
        <v>0</v>
      </c>
      <c r="H60" s="31">
        <v>0</v>
      </c>
    </row>
    <row r="61" spans="2:8" ht="13.5" customHeight="1" x14ac:dyDescent="0.2">
      <c r="B61" s="24">
        <v>363</v>
      </c>
      <c r="C61" s="47" t="s">
        <v>175</v>
      </c>
      <c r="D61" s="129">
        <v>0</v>
      </c>
      <c r="E61" s="50">
        <v>0</v>
      </c>
      <c r="F61" s="324">
        <v>0</v>
      </c>
      <c r="G61" s="31">
        <v>0</v>
      </c>
      <c r="H61" s="31">
        <v>0</v>
      </c>
    </row>
    <row r="62" spans="2:8" ht="13.5" customHeight="1" x14ac:dyDescent="0.2">
      <c r="B62" s="23">
        <v>38</v>
      </c>
      <c r="C62" s="38" t="s">
        <v>81</v>
      </c>
      <c r="D62" s="51">
        <f>SUM(D63:D63)</f>
        <v>0</v>
      </c>
      <c r="E62" s="219">
        <f>SUM(E63:E63)</f>
        <v>0</v>
      </c>
      <c r="F62" s="175">
        <f>SUM(F63:F63)</f>
        <v>0</v>
      </c>
      <c r="G62" s="31">
        <v>0</v>
      </c>
      <c r="H62" s="31">
        <v>0</v>
      </c>
    </row>
    <row r="63" spans="2:8" ht="13.5" customHeight="1" x14ac:dyDescent="0.2">
      <c r="B63" s="24">
        <v>383</v>
      </c>
      <c r="C63" s="44" t="s">
        <v>270</v>
      </c>
      <c r="D63" s="129">
        <v>0</v>
      </c>
      <c r="E63" s="50">
        <v>0</v>
      </c>
      <c r="F63" s="324">
        <v>0</v>
      </c>
      <c r="G63" s="31">
        <v>0</v>
      </c>
      <c r="H63" s="31">
        <v>0</v>
      </c>
    </row>
    <row r="64" spans="2:8" ht="13.5" customHeight="1" x14ac:dyDescent="0.2">
      <c r="B64" s="23">
        <v>4</v>
      </c>
      <c r="C64" s="38" t="s">
        <v>101</v>
      </c>
      <c r="D64" s="132">
        <v>0</v>
      </c>
      <c r="E64" s="29">
        <v>0</v>
      </c>
      <c r="F64" s="102">
        <v>0</v>
      </c>
      <c r="G64" s="119">
        <v>0</v>
      </c>
      <c r="H64" s="119">
        <v>0</v>
      </c>
    </row>
    <row r="65" spans="1:13" ht="13.5" customHeight="1" x14ac:dyDescent="0.2">
      <c r="B65" s="23">
        <v>45</v>
      </c>
      <c r="C65" s="166" t="s">
        <v>273</v>
      </c>
      <c r="D65" s="132">
        <v>0</v>
      </c>
      <c r="E65" s="29">
        <v>0</v>
      </c>
      <c r="F65" s="102">
        <v>0</v>
      </c>
      <c r="G65" s="119">
        <v>0</v>
      </c>
      <c r="H65" s="119">
        <v>0</v>
      </c>
    </row>
    <row r="66" spans="1:13" ht="13.5" customHeight="1" x14ac:dyDescent="0.2">
      <c r="B66" s="26">
        <v>452</v>
      </c>
      <c r="C66" s="190" t="s">
        <v>274</v>
      </c>
      <c r="D66" s="129">
        <v>0</v>
      </c>
      <c r="E66" s="50">
        <v>0</v>
      </c>
      <c r="F66" s="324">
        <v>0</v>
      </c>
      <c r="G66" s="31">
        <v>0</v>
      </c>
      <c r="H66" s="31">
        <v>0</v>
      </c>
    </row>
    <row r="67" spans="1:13" ht="15.75" customHeight="1" x14ac:dyDescent="0.2">
      <c r="A67" s="470" t="s">
        <v>95</v>
      </c>
      <c r="B67" s="471"/>
      <c r="C67" s="472"/>
      <c r="D67" s="126">
        <f t="shared" ref="D67:F72" si="9">D68</f>
        <v>5087.8</v>
      </c>
      <c r="E67" s="367">
        <f t="shared" si="9"/>
        <v>361.07</v>
      </c>
      <c r="F67" s="126">
        <f t="shared" si="9"/>
        <v>5448.87</v>
      </c>
      <c r="G67" s="149">
        <v>0</v>
      </c>
      <c r="H67" s="149">
        <v>0</v>
      </c>
      <c r="I67" s="32"/>
      <c r="J67" s="32"/>
      <c r="K67" s="32"/>
      <c r="M67" s="84"/>
    </row>
    <row r="68" spans="1:13" ht="13.5" customHeight="1" x14ac:dyDescent="0.2">
      <c r="A68" s="444" t="s">
        <v>76</v>
      </c>
      <c r="B68" s="445"/>
      <c r="C68" s="446"/>
      <c r="D68" s="127">
        <f>D72</f>
        <v>5087.8</v>
      </c>
      <c r="E68" s="221">
        <f>E72</f>
        <v>361.07</v>
      </c>
      <c r="F68" s="173">
        <f>F72</f>
        <v>5448.87</v>
      </c>
      <c r="G68" s="21">
        <v>0</v>
      </c>
      <c r="H68" s="21">
        <v>0</v>
      </c>
    </row>
    <row r="69" spans="1:13" ht="13.5" customHeight="1" x14ac:dyDescent="0.2">
      <c r="A69" s="431" t="s">
        <v>235</v>
      </c>
      <c r="B69" s="432"/>
      <c r="C69" s="441"/>
      <c r="D69" s="128">
        <v>0</v>
      </c>
      <c r="E69" s="222">
        <v>0</v>
      </c>
      <c r="F69" s="174">
        <v>0</v>
      </c>
      <c r="G69" s="22">
        <v>0</v>
      </c>
      <c r="H69" s="22">
        <v>0</v>
      </c>
    </row>
    <row r="70" spans="1:13" ht="13.5" customHeight="1" x14ac:dyDescent="0.2">
      <c r="A70" s="560" t="s">
        <v>282</v>
      </c>
      <c r="B70" s="561"/>
      <c r="C70" s="562"/>
      <c r="D70" s="128">
        <v>5087.8</v>
      </c>
      <c r="E70" s="222">
        <v>-5087.8</v>
      </c>
      <c r="F70" s="174">
        <v>0</v>
      </c>
      <c r="G70" s="22">
        <v>0</v>
      </c>
      <c r="H70" s="22">
        <v>0</v>
      </c>
    </row>
    <row r="71" spans="1:13" ht="13.5" customHeight="1" x14ac:dyDescent="0.2">
      <c r="A71" s="457" t="s">
        <v>285</v>
      </c>
      <c r="B71" s="458"/>
      <c r="C71" s="459"/>
      <c r="D71" s="128">
        <v>0</v>
      </c>
      <c r="E71" s="222">
        <v>5448.87</v>
      </c>
      <c r="F71" s="174">
        <v>5448.87</v>
      </c>
      <c r="G71" s="22">
        <v>0</v>
      </c>
      <c r="H71" s="22">
        <v>0</v>
      </c>
    </row>
    <row r="72" spans="1:13" ht="13.5" customHeight="1" x14ac:dyDescent="0.2">
      <c r="B72" s="186">
        <v>3</v>
      </c>
      <c r="C72" s="187" t="s">
        <v>77</v>
      </c>
      <c r="D72" s="124">
        <f t="shared" si="9"/>
        <v>5087.8</v>
      </c>
      <c r="E72" s="33">
        <f t="shared" si="9"/>
        <v>361.07</v>
      </c>
      <c r="F72" s="99">
        <f t="shared" si="9"/>
        <v>5448.87</v>
      </c>
      <c r="G72" s="31">
        <v>0</v>
      </c>
      <c r="H72" s="31">
        <v>0</v>
      </c>
      <c r="I72" s="32"/>
      <c r="J72" s="32"/>
      <c r="K72" s="32"/>
    </row>
    <row r="73" spans="1:13" ht="13.5" customHeight="1" x14ac:dyDescent="0.2">
      <c r="B73" s="23">
        <v>38</v>
      </c>
      <c r="C73" s="38" t="s">
        <v>81</v>
      </c>
      <c r="D73" s="108">
        <f>SUM(D74:D74)</f>
        <v>5087.8</v>
      </c>
      <c r="E73" s="219">
        <f>SUM(E74:E74)</f>
        <v>361.07</v>
      </c>
      <c r="F73" s="175">
        <f>SUM(F74:F74)</f>
        <v>5448.87</v>
      </c>
      <c r="G73" s="31">
        <v>0</v>
      </c>
      <c r="H73" s="31">
        <v>0</v>
      </c>
      <c r="I73" s="32"/>
      <c r="J73" s="32"/>
      <c r="K73" s="32"/>
    </row>
    <row r="74" spans="1:13" ht="13.5" customHeight="1" x14ac:dyDescent="0.2">
      <c r="B74" s="26">
        <v>385</v>
      </c>
      <c r="C74" s="191" t="s">
        <v>96</v>
      </c>
      <c r="D74" s="277">
        <v>5087.8</v>
      </c>
      <c r="E74" s="262">
        <v>361.07</v>
      </c>
      <c r="F74" s="329">
        <v>5448.87</v>
      </c>
      <c r="G74" s="31">
        <v>0</v>
      </c>
      <c r="H74" s="31">
        <v>0</v>
      </c>
    </row>
    <row r="75" spans="1:13" ht="15.75" customHeight="1" x14ac:dyDescent="0.2">
      <c r="A75" s="563" t="s">
        <v>265</v>
      </c>
      <c r="B75" s="564"/>
      <c r="C75" s="565"/>
      <c r="D75" s="126">
        <f t="shared" ref="D75:F80" si="10">D76</f>
        <v>2500</v>
      </c>
      <c r="E75" s="367">
        <f t="shared" si="10"/>
        <v>1785</v>
      </c>
      <c r="F75" s="126">
        <f>F76</f>
        <v>4285</v>
      </c>
      <c r="G75" s="149">
        <f t="shared" si="6"/>
        <v>71.399999999999991</v>
      </c>
      <c r="H75" s="149">
        <f>F75/D75*100</f>
        <v>171.4</v>
      </c>
      <c r="I75" s="32"/>
      <c r="J75" s="32"/>
      <c r="K75" s="32"/>
    </row>
    <row r="76" spans="1:13" ht="13.5" customHeight="1" x14ac:dyDescent="0.2">
      <c r="A76" s="544" t="s">
        <v>109</v>
      </c>
      <c r="B76" s="445"/>
      <c r="C76" s="446"/>
      <c r="D76" s="127">
        <f>D80</f>
        <v>2500</v>
      </c>
      <c r="E76" s="221">
        <f>E80</f>
        <v>1785</v>
      </c>
      <c r="F76" s="173">
        <f>F80</f>
        <v>4285</v>
      </c>
      <c r="G76" s="21">
        <f t="shared" si="6"/>
        <v>71.399999999999991</v>
      </c>
      <c r="H76" s="21">
        <f>F76/D76*100</f>
        <v>171.4</v>
      </c>
      <c r="I76" s="32"/>
      <c r="J76" s="32"/>
      <c r="K76" s="32"/>
    </row>
    <row r="77" spans="1:13" ht="13.5" customHeight="1" x14ac:dyDescent="0.2">
      <c r="A77" s="440" t="s">
        <v>235</v>
      </c>
      <c r="B77" s="432"/>
      <c r="C77" s="441"/>
      <c r="D77" s="128">
        <v>0</v>
      </c>
      <c r="E77" s="222">
        <f>E80</f>
        <v>1785</v>
      </c>
      <c r="F77" s="174">
        <v>1785</v>
      </c>
      <c r="G77" s="22">
        <v>0</v>
      </c>
      <c r="H77" s="22">
        <v>0</v>
      </c>
    </row>
    <row r="78" spans="1:13" ht="13.5" customHeight="1" x14ac:dyDescent="0.2">
      <c r="A78" s="560" t="s">
        <v>282</v>
      </c>
      <c r="B78" s="561"/>
      <c r="C78" s="562"/>
      <c r="D78" s="128">
        <v>2500</v>
      </c>
      <c r="E78" s="222">
        <v>-2500</v>
      </c>
      <c r="F78" s="174">
        <v>0</v>
      </c>
      <c r="G78" s="22">
        <v>0</v>
      </c>
      <c r="H78" s="22">
        <v>0</v>
      </c>
    </row>
    <row r="79" spans="1:13" ht="13.5" customHeight="1" x14ac:dyDescent="0.2">
      <c r="A79" s="607" t="s">
        <v>284</v>
      </c>
      <c r="B79" s="607"/>
      <c r="C79" s="607"/>
      <c r="D79" s="128">
        <v>0</v>
      </c>
      <c r="E79" s="222">
        <v>2500</v>
      </c>
      <c r="F79" s="174">
        <v>2500</v>
      </c>
      <c r="G79" s="22">
        <v>0</v>
      </c>
      <c r="H79" s="22">
        <v>0</v>
      </c>
      <c r="J79" s="32"/>
    </row>
    <row r="80" spans="1:13" ht="13.5" customHeight="1" x14ac:dyDescent="0.2">
      <c r="B80" s="186">
        <v>3</v>
      </c>
      <c r="C80" s="187" t="s">
        <v>77</v>
      </c>
      <c r="D80" s="124">
        <f t="shared" si="10"/>
        <v>2500</v>
      </c>
      <c r="E80" s="33">
        <f t="shared" si="10"/>
        <v>1785</v>
      </c>
      <c r="F80" s="99">
        <f t="shared" si="10"/>
        <v>4285</v>
      </c>
      <c r="G80" s="31">
        <f t="shared" si="6"/>
        <v>71.399999999999991</v>
      </c>
      <c r="H80" s="216">
        <f t="shared" ref="H80:H86" si="11">F80/D80*100</f>
        <v>171.4</v>
      </c>
    </row>
    <row r="81" spans="1:12" ht="13.5" customHeight="1" x14ac:dyDescent="0.2">
      <c r="B81" s="23">
        <v>32</v>
      </c>
      <c r="C81" s="204" t="s">
        <v>78</v>
      </c>
      <c r="D81" s="246">
        <f>SUM(D82,D83)</f>
        <v>2500</v>
      </c>
      <c r="E81" s="373">
        <f>SUM(E82,E83)</f>
        <v>1785</v>
      </c>
      <c r="F81" s="336">
        <f>SUM(F82,F83)</f>
        <v>4285</v>
      </c>
      <c r="G81" s="31">
        <f t="shared" si="6"/>
        <v>71.399999999999991</v>
      </c>
      <c r="H81" s="31">
        <f t="shared" si="11"/>
        <v>171.4</v>
      </c>
    </row>
    <row r="82" spans="1:12" ht="13.5" customHeight="1" x14ac:dyDescent="0.2">
      <c r="B82" s="24">
        <v>322</v>
      </c>
      <c r="C82" s="40" t="s">
        <v>90</v>
      </c>
      <c r="D82" s="411">
        <v>0</v>
      </c>
      <c r="E82" s="379">
        <v>1785</v>
      </c>
      <c r="F82" s="343">
        <v>1785</v>
      </c>
      <c r="G82" s="412">
        <v>0</v>
      </c>
      <c r="H82" s="121">
        <v>0</v>
      </c>
    </row>
    <row r="83" spans="1:12" ht="13.5" customHeight="1" x14ac:dyDescent="0.2">
      <c r="B83" s="26">
        <v>323</v>
      </c>
      <c r="C83" s="302" t="s">
        <v>91</v>
      </c>
      <c r="D83" s="410">
        <v>2500</v>
      </c>
      <c r="E83" s="380">
        <v>0</v>
      </c>
      <c r="F83" s="344">
        <v>2500</v>
      </c>
      <c r="G83" s="31">
        <f t="shared" si="6"/>
        <v>0</v>
      </c>
      <c r="H83" s="31">
        <f t="shared" si="11"/>
        <v>100</v>
      </c>
    </row>
    <row r="84" spans="1:12" ht="13.5" customHeight="1" x14ac:dyDescent="0.2">
      <c r="A84" s="512" t="s">
        <v>263</v>
      </c>
      <c r="B84" s="513"/>
      <c r="C84" s="514"/>
      <c r="D84" s="126">
        <f t="shared" ref="D84:F84" si="12">D85</f>
        <v>4800</v>
      </c>
      <c r="E84" s="220">
        <f t="shared" si="12"/>
        <v>1700</v>
      </c>
      <c r="F84" s="172">
        <f t="shared" si="12"/>
        <v>6500</v>
      </c>
      <c r="G84" s="19">
        <f t="shared" ref="G84:G85" si="13">E84/D84*100</f>
        <v>35.416666666666671</v>
      </c>
      <c r="H84" s="19">
        <f t="shared" si="11"/>
        <v>135.41666666666669</v>
      </c>
    </row>
    <row r="85" spans="1:12" ht="13.5" customHeight="1" x14ac:dyDescent="0.2">
      <c r="A85" s="603" t="s">
        <v>390</v>
      </c>
      <c r="B85" s="604"/>
      <c r="C85" s="605"/>
      <c r="D85" s="127">
        <f>D89</f>
        <v>4800</v>
      </c>
      <c r="E85" s="221">
        <f>E89</f>
        <v>1700</v>
      </c>
      <c r="F85" s="173">
        <f>F89</f>
        <v>6500</v>
      </c>
      <c r="G85" s="21">
        <f t="shared" si="13"/>
        <v>35.416666666666671</v>
      </c>
      <c r="H85" s="21">
        <f t="shared" si="11"/>
        <v>135.41666666666669</v>
      </c>
    </row>
    <row r="86" spans="1:12" ht="13.5" customHeight="1" x14ac:dyDescent="0.2">
      <c r="A86" s="431" t="s">
        <v>235</v>
      </c>
      <c r="B86" s="432"/>
      <c r="C86" s="441"/>
      <c r="D86" s="128">
        <v>4800</v>
      </c>
      <c r="E86" s="222">
        <v>0</v>
      </c>
      <c r="F86" s="174">
        <v>4800</v>
      </c>
      <c r="G86" s="22">
        <v>0</v>
      </c>
      <c r="H86" s="22">
        <f t="shared" si="11"/>
        <v>100</v>
      </c>
    </row>
    <row r="87" spans="1:12" ht="13.5" customHeight="1" x14ac:dyDescent="0.2">
      <c r="A87" s="560" t="s">
        <v>282</v>
      </c>
      <c r="B87" s="561"/>
      <c r="C87" s="562"/>
      <c r="D87" s="128">
        <v>0</v>
      </c>
      <c r="E87" s="222">
        <v>0</v>
      </c>
      <c r="F87" s="174">
        <v>0</v>
      </c>
      <c r="G87" s="22">
        <v>0</v>
      </c>
      <c r="H87" s="22">
        <v>0</v>
      </c>
    </row>
    <row r="88" spans="1:12" ht="13.5" customHeight="1" x14ac:dyDescent="0.2">
      <c r="A88" s="607" t="s">
        <v>284</v>
      </c>
      <c r="B88" s="607"/>
      <c r="C88" s="607"/>
      <c r="D88" s="128">
        <v>0</v>
      </c>
      <c r="E88" s="222">
        <v>1700</v>
      </c>
      <c r="F88" s="174">
        <v>1700</v>
      </c>
      <c r="G88" s="22">
        <v>0</v>
      </c>
      <c r="H88" s="22">
        <v>0</v>
      </c>
    </row>
    <row r="89" spans="1:12" ht="13.5" customHeight="1" x14ac:dyDescent="0.2">
      <c r="B89" s="186">
        <v>3</v>
      </c>
      <c r="C89" s="187" t="s">
        <v>77</v>
      </c>
      <c r="D89" s="132">
        <f t="shared" ref="D89:F90" si="14">D90</f>
        <v>4800</v>
      </c>
      <c r="E89" s="29">
        <f t="shared" si="14"/>
        <v>1700</v>
      </c>
      <c r="F89" s="102">
        <f t="shared" si="14"/>
        <v>6500</v>
      </c>
      <c r="G89" s="31">
        <f t="shared" ref="G89:G91" si="15">E89/D89*100</f>
        <v>35.416666666666671</v>
      </c>
      <c r="H89" s="216">
        <f>F89/D89*100</f>
        <v>135.41666666666669</v>
      </c>
    </row>
    <row r="90" spans="1:12" ht="13.5" customHeight="1" x14ac:dyDescent="0.2">
      <c r="B90" s="23">
        <v>36</v>
      </c>
      <c r="C90" s="38" t="s">
        <v>114</v>
      </c>
      <c r="D90" s="132">
        <f t="shared" si="14"/>
        <v>4800</v>
      </c>
      <c r="E90" s="29">
        <f t="shared" si="14"/>
        <v>1700</v>
      </c>
      <c r="F90" s="102">
        <f t="shared" si="14"/>
        <v>6500</v>
      </c>
      <c r="G90" s="31">
        <f t="shared" si="15"/>
        <v>35.416666666666671</v>
      </c>
      <c r="H90" s="31">
        <f>F90/D90*100</f>
        <v>135.41666666666669</v>
      </c>
      <c r="L90" s="358"/>
    </row>
    <row r="91" spans="1:12" ht="13.5" customHeight="1" x14ac:dyDescent="0.2">
      <c r="B91" s="26">
        <v>363</v>
      </c>
      <c r="C91" s="191" t="s">
        <v>115</v>
      </c>
      <c r="D91" s="355">
        <v>4800</v>
      </c>
      <c r="E91" s="356">
        <v>1700</v>
      </c>
      <c r="F91" s="357">
        <v>6500</v>
      </c>
      <c r="G91" s="31">
        <f t="shared" si="15"/>
        <v>35.416666666666671</v>
      </c>
      <c r="H91" s="31">
        <f>F91/D91*100</f>
        <v>135.41666666666669</v>
      </c>
    </row>
    <row r="92" spans="1:12" ht="13.5" customHeight="1" x14ac:dyDescent="0.2">
      <c r="A92" s="512" t="s">
        <v>98</v>
      </c>
      <c r="B92" s="513"/>
      <c r="C92" s="514"/>
      <c r="D92" s="126">
        <f t="shared" ref="D92:F97" si="16">D93</f>
        <v>2655</v>
      </c>
      <c r="E92" s="220">
        <f t="shared" si="16"/>
        <v>0</v>
      </c>
      <c r="F92" s="172">
        <f t="shared" si="16"/>
        <v>2655</v>
      </c>
      <c r="G92" s="19">
        <f t="shared" si="6"/>
        <v>0</v>
      </c>
      <c r="H92" s="19">
        <f>F92/D92*100</f>
        <v>100</v>
      </c>
      <c r="I92" s="32"/>
      <c r="J92" s="32"/>
      <c r="K92" s="32"/>
    </row>
    <row r="93" spans="1:12" ht="13.5" customHeight="1" x14ac:dyDescent="0.2">
      <c r="A93" s="444" t="s">
        <v>84</v>
      </c>
      <c r="B93" s="445"/>
      <c r="C93" s="446"/>
      <c r="D93" s="127">
        <f>D97</f>
        <v>2655</v>
      </c>
      <c r="E93" s="221">
        <f t="shared" si="16"/>
        <v>0</v>
      </c>
      <c r="F93" s="173">
        <f>F97</f>
        <v>2655</v>
      </c>
      <c r="G93" s="21">
        <f t="shared" si="6"/>
        <v>0</v>
      </c>
      <c r="H93" s="21">
        <f>F93/D93*100</f>
        <v>100</v>
      </c>
    </row>
    <row r="94" spans="1:12" ht="13.5" customHeight="1" x14ac:dyDescent="0.2">
      <c r="A94" s="431" t="s">
        <v>235</v>
      </c>
      <c r="B94" s="432"/>
      <c r="C94" s="441"/>
      <c r="D94" s="128">
        <v>0</v>
      </c>
      <c r="E94" s="222">
        <f>E97</f>
        <v>0</v>
      </c>
      <c r="F94" s="174">
        <v>0</v>
      </c>
      <c r="G94" s="22">
        <v>0</v>
      </c>
      <c r="H94" s="22">
        <v>0</v>
      </c>
    </row>
    <row r="95" spans="1:12" ht="13.5" customHeight="1" x14ac:dyDescent="0.2">
      <c r="A95" s="560" t="s">
        <v>282</v>
      </c>
      <c r="B95" s="561"/>
      <c r="C95" s="562"/>
      <c r="D95" s="128">
        <v>2655</v>
      </c>
      <c r="E95" s="222">
        <v>-2655</v>
      </c>
      <c r="F95" s="174">
        <v>0</v>
      </c>
      <c r="G95" s="22">
        <v>0</v>
      </c>
      <c r="H95" s="22">
        <v>0</v>
      </c>
    </row>
    <row r="96" spans="1:12" ht="13.5" customHeight="1" x14ac:dyDescent="0.2">
      <c r="A96" s="607" t="s">
        <v>284</v>
      </c>
      <c r="B96" s="607"/>
      <c r="C96" s="607"/>
      <c r="D96" s="128">
        <v>0</v>
      </c>
      <c r="E96" s="222">
        <v>2655</v>
      </c>
      <c r="F96" s="174">
        <v>2655</v>
      </c>
      <c r="G96" s="22">
        <v>0</v>
      </c>
      <c r="H96" s="22">
        <v>0</v>
      </c>
    </row>
    <row r="97" spans="1:12" ht="13.5" customHeight="1" x14ac:dyDescent="0.2">
      <c r="B97" s="186">
        <v>3</v>
      </c>
      <c r="C97" s="187" t="s">
        <v>77</v>
      </c>
      <c r="D97" s="124">
        <f t="shared" si="16"/>
        <v>2655</v>
      </c>
      <c r="E97" s="33">
        <f t="shared" si="16"/>
        <v>0</v>
      </c>
      <c r="F97" s="99">
        <f t="shared" si="16"/>
        <v>2655</v>
      </c>
      <c r="G97" s="31">
        <f t="shared" si="6"/>
        <v>0</v>
      </c>
      <c r="H97" s="216">
        <f>F97/D97*100</f>
        <v>100</v>
      </c>
    </row>
    <row r="98" spans="1:12" ht="13.5" customHeight="1" x14ac:dyDescent="0.2">
      <c r="B98" s="23">
        <v>32</v>
      </c>
      <c r="C98" s="38" t="s">
        <v>78</v>
      </c>
      <c r="D98" s="108">
        <f>SUM(D99:D99)</f>
        <v>2655</v>
      </c>
      <c r="E98" s="219">
        <f>SUM(E99:E99)</f>
        <v>0</v>
      </c>
      <c r="F98" s="175">
        <f>SUM(F99:F99)</f>
        <v>2655</v>
      </c>
      <c r="G98" s="31">
        <f t="shared" si="6"/>
        <v>0</v>
      </c>
      <c r="H98" s="31">
        <f>F98/D98*100</f>
        <v>100</v>
      </c>
    </row>
    <row r="99" spans="1:12" ht="13.5" customHeight="1" x14ac:dyDescent="0.2">
      <c r="B99" s="26">
        <v>323</v>
      </c>
      <c r="C99" s="191" t="s">
        <v>91</v>
      </c>
      <c r="D99" s="355">
        <v>2655</v>
      </c>
      <c r="E99" s="356">
        <v>0</v>
      </c>
      <c r="F99" s="357">
        <v>2655</v>
      </c>
      <c r="G99" s="31">
        <f t="shared" si="6"/>
        <v>0</v>
      </c>
      <c r="H99" s="31">
        <f>F99/D99*100</f>
        <v>100</v>
      </c>
    </row>
    <row r="100" spans="1:12" ht="13.5" customHeight="1" x14ac:dyDescent="0.2">
      <c r="A100" s="454" t="s">
        <v>99</v>
      </c>
      <c r="B100" s="455"/>
      <c r="C100" s="456"/>
      <c r="D100" s="126">
        <f>D101</f>
        <v>22200</v>
      </c>
      <c r="E100" s="220">
        <f>E101</f>
        <v>-8095</v>
      </c>
      <c r="F100" s="172">
        <f>F101</f>
        <v>14105</v>
      </c>
      <c r="G100" s="19">
        <f t="shared" si="6"/>
        <v>-36.463963963963963</v>
      </c>
      <c r="H100" s="19">
        <f>D100/D100*100</f>
        <v>100</v>
      </c>
      <c r="I100" s="32"/>
      <c r="J100" s="32"/>
      <c r="K100" s="32"/>
    </row>
    <row r="101" spans="1:12" ht="13.5" customHeight="1" x14ac:dyDescent="0.2">
      <c r="A101" s="444" t="s">
        <v>84</v>
      </c>
      <c r="B101" s="445"/>
      <c r="C101" s="446"/>
      <c r="D101" s="127">
        <f>SUM(D106,D115)</f>
        <v>22200</v>
      </c>
      <c r="E101" s="221">
        <f>SUM(E106,E115)</f>
        <v>-8095</v>
      </c>
      <c r="F101" s="173">
        <f>SUM(F106,F115)</f>
        <v>14105</v>
      </c>
      <c r="G101" s="21">
        <f t="shared" si="6"/>
        <v>-36.463963963963963</v>
      </c>
      <c r="H101" s="21">
        <f>F101/D101*100</f>
        <v>63.536036036036037</v>
      </c>
    </row>
    <row r="102" spans="1:12" ht="13.5" customHeight="1" x14ac:dyDescent="0.2">
      <c r="A102" s="550" t="s">
        <v>269</v>
      </c>
      <c r="B102" s="551"/>
      <c r="C102" s="552"/>
      <c r="D102" s="128">
        <v>0</v>
      </c>
      <c r="E102" s="222">
        <v>505</v>
      </c>
      <c r="F102" s="174">
        <v>505</v>
      </c>
      <c r="G102" s="22">
        <v>0</v>
      </c>
      <c r="H102" s="22">
        <v>0</v>
      </c>
    </row>
    <row r="103" spans="1:12" ht="13.5" customHeight="1" x14ac:dyDescent="0.2">
      <c r="A103" s="560" t="s">
        <v>282</v>
      </c>
      <c r="B103" s="561"/>
      <c r="C103" s="562"/>
      <c r="D103" s="128">
        <v>12200</v>
      </c>
      <c r="E103" s="222">
        <v>-12200</v>
      </c>
      <c r="F103" s="174">
        <v>0</v>
      </c>
      <c r="G103" s="22">
        <v>0</v>
      </c>
      <c r="H103" s="22">
        <v>0</v>
      </c>
    </row>
    <row r="104" spans="1:12" ht="13.5" customHeight="1" x14ac:dyDescent="0.2">
      <c r="A104" s="457" t="s">
        <v>285</v>
      </c>
      <c r="B104" s="458"/>
      <c r="C104" s="459"/>
      <c r="D104" s="128">
        <v>0</v>
      </c>
      <c r="E104" s="222">
        <v>0</v>
      </c>
      <c r="F104" s="174">
        <v>0</v>
      </c>
      <c r="G104" s="22">
        <v>0</v>
      </c>
      <c r="H104" s="22">
        <v>0</v>
      </c>
      <c r="J104" s="154"/>
    </row>
    <row r="105" spans="1:12" ht="13.5" customHeight="1" x14ac:dyDescent="0.2">
      <c r="A105" s="434" t="s">
        <v>268</v>
      </c>
      <c r="B105" s="435"/>
      <c r="C105" s="436"/>
      <c r="D105" s="128">
        <v>10000</v>
      </c>
      <c r="E105" s="222">
        <v>3600</v>
      </c>
      <c r="F105" s="174">
        <v>13600</v>
      </c>
      <c r="G105" s="22">
        <f t="shared" si="6"/>
        <v>36</v>
      </c>
      <c r="H105" s="22">
        <f t="shared" si="7"/>
        <v>377.77777777777777</v>
      </c>
      <c r="L105" s="39"/>
    </row>
    <row r="106" spans="1:12" ht="13.5" customHeight="1" x14ac:dyDescent="0.2">
      <c r="B106" s="186">
        <v>3</v>
      </c>
      <c r="C106" s="187" t="s">
        <v>77</v>
      </c>
      <c r="D106" s="132">
        <f>SUM(D107,D111)</f>
        <v>17200</v>
      </c>
      <c r="E106" s="29">
        <f>SUM(E107,E111)</f>
        <v>-3095</v>
      </c>
      <c r="F106" s="102">
        <f>SUM(F107,F111)</f>
        <v>14105</v>
      </c>
      <c r="G106" s="31">
        <f t="shared" si="6"/>
        <v>-17.994186046511629</v>
      </c>
      <c r="H106" s="216">
        <f t="shared" ref="H106:H115" si="17">F106/D106*100</f>
        <v>82.005813953488371</v>
      </c>
    </row>
    <row r="107" spans="1:12" ht="13.5" customHeight="1" x14ac:dyDescent="0.2">
      <c r="B107" s="25">
        <v>31</v>
      </c>
      <c r="C107" s="38" t="s">
        <v>85</v>
      </c>
      <c r="D107" s="133">
        <f>SUM(D108:D110)</f>
        <v>10000</v>
      </c>
      <c r="E107" s="161">
        <f>SUM(E108:E110)</f>
        <v>1545</v>
      </c>
      <c r="F107" s="330">
        <f>SUM(F108:F110)</f>
        <v>11545</v>
      </c>
      <c r="G107" s="31">
        <f t="shared" si="6"/>
        <v>15.45</v>
      </c>
      <c r="H107" s="31">
        <f t="shared" si="17"/>
        <v>115.45</v>
      </c>
    </row>
    <row r="108" spans="1:12" ht="13.5" customHeight="1" x14ac:dyDescent="0.2">
      <c r="B108" s="24">
        <v>311</v>
      </c>
      <c r="C108" s="40" t="s">
        <v>86</v>
      </c>
      <c r="D108" s="129">
        <v>8000</v>
      </c>
      <c r="E108" s="50">
        <v>1920</v>
      </c>
      <c r="F108" s="324">
        <v>9920</v>
      </c>
      <c r="G108" s="31">
        <f t="shared" si="6"/>
        <v>24</v>
      </c>
      <c r="H108" s="31">
        <f t="shared" si="17"/>
        <v>124</v>
      </c>
    </row>
    <row r="109" spans="1:12" ht="13.5" customHeight="1" x14ac:dyDescent="0.2">
      <c r="B109" s="24">
        <v>312</v>
      </c>
      <c r="C109" s="40" t="s">
        <v>200</v>
      </c>
      <c r="D109" s="129">
        <v>0</v>
      </c>
      <c r="E109" s="50">
        <v>225</v>
      </c>
      <c r="F109" s="324">
        <v>225</v>
      </c>
      <c r="G109" s="31"/>
      <c r="H109" s="216"/>
    </row>
    <row r="110" spans="1:12" ht="13.5" customHeight="1" x14ac:dyDescent="0.2">
      <c r="B110" s="24">
        <v>313</v>
      </c>
      <c r="C110" s="40" t="s">
        <v>88</v>
      </c>
      <c r="D110" s="129">
        <v>2000</v>
      </c>
      <c r="E110" s="50">
        <v>-600</v>
      </c>
      <c r="F110" s="324">
        <v>1400</v>
      </c>
      <c r="G110" s="31">
        <f t="shared" si="6"/>
        <v>-30</v>
      </c>
      <c r="H110" s="216">
        <f t="shared" si="17"/>
        <v>70</v>
      </c>
    </row>
    <row r="111" spans="1:12" ht="13.5" customHeight="1" x14ac:dyDescent="0.2">
      <c r="B111" s="23">
        <v>32</v>
      </c>
      <c r="C111" s="38" t="s">
        <v>78</v>
      </c>
      <c r="D111" s="132">
        <f>SUM(D112,D113,D114)</f>
        <v>7200</v>
      </c>
      <c r="E111" s="162">
        <f>SUM(E112,E113,E114)</f>
        <v>-4640</v>
      </c>
      <c r="F111" s="132">
        <f>SUM(F112,F113,F114)</f>
        <v>2560</v>
      </c>
      <c r="G111" s="31">
        <f t="shared" si="6"/>
        <v>-64.444444444444443</v>
      </c>
      <c r="H111" s="31">
        <f t="shared" si="17"/>
        <v>35.555555555555557</v>
      </c>
    </row>
    <row r="112" spans="1:12" ht="13.5" customHeight="1" x14ac:dyDescent="0.2">
      <c r="B112" s="155">
        <v>321</v>
      </c>
      <c r="C112" s="46" t="s">
        <v>291</v>
      </c>
      <c r="D112" s="129">
        <v>500</v>
      </c>
      <c r="E112" s="50">
        <v>-250</v>
      </c>
      <c r="F112" s="324">
        <v>250</v>
      </c>
      <c r="G112" s="121">
        <v>0</v>
      </c>
      <c r="H112" s="31">
        <f t="shared" si="17"/>
        <v>50</v>
      </c>
    </row>
    <row r="113" spans="1:13" ht="13.5" customHeight="1" x14ac:dyDescent="0.2">
      <c r="B113" s="24">
        <v>322</v>
      </c>
      <c r="C113" s="40" t="s">
        <v>90</v>
      </c>
      <c r="D113" s="129">
        <v>4000</v>
      </c>
      <c r="E113" s="50">
        <v>-1790</v>
      </c>
      <c r="F113" s="324">
        <v>2210</v>
      </c>
      <c r="G113" s="31">
        <f t="shared" si="6"/>
        <v>-44.75</v>
      </c>
      <c r="H113" s="216">
        <f t="shared" si="17"/>
        <v>55.25</v>
      </c>
    </row>
    <row r="114" spans="1:13" ht="13.5" customHeight="1" x14ac:dyDescent="0.2">
      <c r="B114" s="24">
        <v>323</v>
      </c>
      <c r="C114" s="40" t="s">
        <v>91</v>
      </c>
      <c r="D114" s="129">
        <v>2700</v>
      </c>
      <c r="E114" s="50">
        <v>-2600</v>
      </c>
      <c r="F114" s="324">
        <v>100</v>
      </c>
      <c r="G114" s="31">
        <f t="shared" si="6"/>
        <v>-96.296296296296291</v>
      </c>
      <c r="H114" s="31">
        <f t="shared" si="17"/>
        <v>3.7037037037037033</v>
      </c>
    </row>
    <row r="115" spans="1:13" ht="13.5" customHeight="1" x14ac:dyDescent="0.2">
      <c r="B115" s="23">
        <v>4</v>
      </c>
      <c r="C115" s="38" t="s">
        <v>101</v>
      </c>
      <c r="D115" s="132">
        <f t="shared" ref="D115:F116" si="18">D116</f>
        <v>5000</v>
      </c>
      <c r="E115" s="29">
        <f t="shared" si="18"/>
        <v>-5000</v>
      </c>
      <c r="F115" s="102">
        <f t="shared" si="18"/>
        <v>0</v>
      </c>
      <c r="G115" s="31">
        <f t="shared" ref="G115:G117" si="19">E115/D115*100</f>
        <v>-100</v>
      </c>
      <c r="H115" s="31">
        <f t="shared" si="17"/>
        <v>0</v>
      </c>
    </row>
    <row r="116" spans="1:13" ht="13.5" customHeight="1" x14ac:dyDescent="0.2">
      <c r="B116" s="23">
        <v>42</v>
      </c>
      <c r="C116" s="38" t="s">
        <v>102</v>
      </c>
      <c r="D116" s="132">
        <f t="shared" si="18"/>
        <v>5000</v>
      </c>
      <c r="E116" s="29">
        <f t="shared" si="18"/>
        <v>-5000</v>
      </c>
      <c r="F116" s="102">
        <f t="shared" si="18"/>
        <v>0</v>
      </c>
      <c r="G116" s="31">
        <f t="shared" si="19"/>
        <v>-100</v>
      </c>
      <c r="H116" s="31">
        <v>0</v>
      </c>
    </row>
    <row r="117" spans="1:13" ht="13.5" customHeight="1" x14ac:dyDescent="0.2">
      <c r="B117" s="26">
        <v>422</v>
      </c>
      <c r="C117" s="191" t="s">
        <v>103</v>
      </c>
      <c r="D117" s="129">
        <v>5000</v>
      </c>
      <c r="E117" s="50">
        <v>-5000</v>
      </c>
      <c r="F117" s="324">
        <v>0</v>
      </c>
      <c r="G117" s="31">
        <f t="shared" si="19"/>
        <v>-100</v>
      </c>
      <c r="H117" s="31">
        <v>0</v>
      </c>
    </row>
    <row r="118" spans="1:13" ht="27" customHeight="1" x14ac:dyDescent="0.2">
      <c r="A118" s="454" t="s">
        <v>100</v>
      </c>
      <c r="B118" s="455"/>
      <c r="C118" s="456"/>
      <c r="D118" s="126">
        <f t="shared" ref="D118:F123" si="20">D119</f>
        <v>3000</v>
      </c>
      <c r="E118" s="367">
        <f t="shared" si="20"/>
        <v>0</v>
      </c>
      <c r="F118" s="126">
        <f t="shared" si="20"/>
        <v>3000</v>
      </c>
      <c r="G118" s="149">
        <f t="shared" si="6"/>
        <v>0</v>
      </c>
      <c r="H118" s="149">
        <f>F118/D118*100</f>
        <v>100</v>
      </c>
    </row>
    <row r="119" spans="1:13" ht="14.1" customHeight="1" x14ac:dyDescent="0.2">
      <c r="A119" s="478" t="s">
        <v>109</v>
      </c>
      <c r="B119" s="479"/>
      <c r="C119" s="480"/>
      <c r="D119" s="127">
        <f>D123</f>
        <v>3000</v>
      </c>
      <c r="E119" s="221">
        <f>E123</f>
        <v>0</v>
      </c>
      <c r="F119" s="173">
        <f>F123</f>
        <v>3000</v>
      </c>
      <c r="G119" s="21">
        <f t="shared" si="6"/>
        <v>0</v>
      </c>
      <c r="H119" s="21">
        <f>F119/D119*100</f>
        <v>100</v>
      </c>
    </row>
    <row r="120" spans="1:13" ht="13.5" customHeight="1" x14ac:dyDescent="0.2">
      <c r="A120" s="431" t="s">
        <v>235</v>
      </c>
      <c r="B120" s="432"/>
      <c r="C120" s="441"/>
      <c r="D120" s="128">
        <v>0</v>
      </c>
      <c r="E120" s="222">
        <f>E123</f>
        <v>0</v>
      </c>
      <c r="F120" s="174">
        <v>0</v>
      </c>
      <c r="G120" s="22">
        <v>0</v>
      </c>
      <c r="H120" s="22">
        <v>0</v>
      </c>
    </row>
    <row r="121" spans="1:13" ht="13.5" customHeight="1" x14ac:dyDescent="0.2">
      <c r="A121" s="560" t="s">
        <v>282</v>
      </c>
      <c r="B121" s="561"/>
      <c r="C121" s="562"/>
      <c r="D121" s="128">
        <v>3000</v>
      </c>
      <c r="E121" s="222">
        <v>-3000</v>
      </c>
      <c r="F121" s="174">
        <v>0</v>
      </c>
      <c r="G121" s="22">
        <v>0</v>
      </c>
      <c r="H121" s="22">
        <v>0</v>
      </c>
    </row>
    <row r="122" spans="1:13" ht="13.5" customHeight="1" x14ac:dyDescent="0.2">
      <c r="A122" s="457" t="s">
        <v>285</v>
      </c>
      <c r="B122" s="458"/>
      <c r="C122" s="459"/>
      <c r="D122" s="128">
        <v>0</v>
      </c>
      <c r="E122" s="222">
        <v>3000</v>
      </c>
      <c r="F122" s="174">
        <v>3000</v>
      </c>
      <c r="G122" s="22">
        <v>0</v>
      </c>
      <c r="H122" s="22">
        <v>0</v>
      </c>
    </row>
    <row r="123" spans="1:13" ht="13.5" customHeight="1" x14ac:dyDescent="0.2">
      <c r="B123" s="186">
        <v>4</v>
      </c>
      <c r="C123" s="187" t="s">
        <v>101</v>
      </c>
      <c r="D123" s="132">
        <f t="shared" si="20"/>
        <v>3000</v>
      </c>
      <c r="E123" s="29">
        <f t="shared" si="20"/>
        <v>0</v>
      </c>
      <c r="F123" s="102">
        <f t="shared" si="20"/>
        <v>3000</v>
      </c>
      <c r="G123" s="31">
        <f t="shared" si="6"/>
        <v>0</v>
      </c>
      <c r="H123" s="216">
        <f>F123/D123*100</f>
        <v>100</v>
      </c>
    </row>
    <row r="124" spans="1:13" ht="13.5" customHeight="1" x14ac:dyDescent="0.2">
      <c r="B124" s="23">
        <v>42</v>
      </c>
      <c r="C124" s="38" t="s">
        <v>102</v>
      </c>
      <c r="D124" s="132">
        <f>SUM(D125,D126)</f>
        <v>3000</v>
      </c>
      <c r="E124" s="29">
        <f>SUM(E125,E126)</f>
        <v>0</v>
      </c>
      <c r="F124" s="102">
        <f>SUM(F125,F126)</f>
        <v>3000</v>
      </c>
      <c r="G124" s="31">
        <f t="shared" si="6"/>
        <v>0</v>
      </c>
      <c r="H124" s="31">
        <f>F124/D124*100</f>
        <v>100</v>
      </c>
    </row>
    <row r="125" spans="1:13" ht="13.5" customHeight="1" x14ac:dyDescent="0.2">
      <c r="B125" s="24">
        <v>422</v>
      </c>
      <c r="C125" s="40" t="s">
        <v>103</v>
      </c>
      <c r="D125" s="129">
        <v>3000</v>
      </c>
      <c r="E125" s="50">
        <v>0</v>
      </c>
      <c r="F125" s="324">
        <v>3000</v>
      </c>
      <c r="G125" s="31">
        <f t="shared" si="6"/>
        <v>0</v>
      </c>
      <c r="H125" s="31">
        <f>F125/D125*100</f>
        <v>100</v>
      </c>
      <c r="M125" s="158"/>
    </row>
    <row r="126" spans="1:13" ht="13.5" customHeight="1" x14ac:dyDescent="0.2">
      <c r="B126" s="26">
        <v>426</v>
      </c>
      <c r="C126" s="191" t="s">
        <v>104</v>
      </c>
      <c r="D126" s="129">
        <v>0</v>
      </c>
      <c r="E126" s="50">
        <v>0</v>
      </c>
      <c r="F126" s="324">
        <v>0</v>
      </c>
      <c r="G126" s="31">
        <v>0</v>
      </c>
      <c r="H126" s="31">
        <v>0</v>
      </c>
    </row>
    <row r="127" spans="1:13" ht="27" customHeight="1" x14ac:dyDescent="0.2">
      <c r="A127" s="454" t="s">
        <v>105</v>
      </c>
      <c r="B127" s="455"/>
      <c r="C127" s="456"/>
      <c r="D127" s="126">
        <f>D128</f>
        <v>40000</v>
      </c>
      <c r="E127" s="367">
        <f>E128</f>
        <v>-26500</v>
      </c>
      <c r="F127" s="126">
        <f>F128</f>
        <v>13500</v>
      </c>
      <c r="G127" s="149">
        <f t="shared" si="6"/>
        <v>-66.25</v>
      </c>
      <c r="H127" s="149">
        <v>0</v>
      </c>
    </row>
    <row r="128" spans="1:13" ht="13.5" customHeight="1" x14ac:dyDescent="0.2">
      <c r="A128" s="478" t="s">
        <v>109</v>
      </c>
      <c r="B128" s="479"/>
      <c r="C128" s="480"/>
      <c r="D128" s="127">
        <f>SUM(D133,D136)</f>
        <v>40000</v>
      </c>
      <c r="E128" s="221">
        <f>SUM(E136,E133)</f>
        <v>-26500</v>
      </c>
      <c r="F128" s="173">
        <f>SUM(F136,F133)</f>
        <v>13500</v>
      </c>
      <c r="G128" s="21">
        <f t="shared" si="6"/>
        <v>-66.25</v>
      </c>
      <c r="H128" s="21">
        <v>0</v>
      </c>
    </row>
    <row r="129" spans="1:12" ht="13.5" customHeight="1" x14ac:dyDescent="0.2">
      <c r="A129" s="462" t="s">
        <v>293</v>
      </c>
      <c r="B129" s="463"/>
      <c r="C129" s="464"/>
      <c r="D129" s="128">
        <v>23179.8</v>
      </c>
      <c r="E129" s="222">
        <v>-9679.7999999999993</v>
      </c>
      <c r="F129" s="174">
        <v>13500</v>
      </c>
      <c r="G129" s="22">
        <v>0</v>
      </c>
      <c r="H129" s="22">
        <v>0</v>
      </c>
    </row>
    <row r="130" spans="1:12" ht="13.5" customHeight="1" x14ac:dyDescent="0.2">
      <c r="A130" s="560" t="s">
        <v>282</v>
      </c>
      <c r="B130" s="561"/>
      <c r="C130" s="562"/>
      <c r="D130" s="128">
        <v>16820.2</v>
      </c>
      <c r="E130" s="222">
        <v>-16820.2</v>
      </c>
      <c r="F130" s="174">
        <v>0</v>
      </c>
      <c r="G130" s="22">
        <v>0</v>
      </c>
      <c r="H130" s="22">
        <v>0</v>
      </c>
    </row>
    <row r="131" spans="1:12" ht="13.5" customHeight="1" x14ac:dyDescent="0.2">
      <c r="A131" s="457" t="s">
        <v>285</v>
      </c>
      <c r="B131" s="458"/>
      <c r="C131" s="459"/>
      <c r="D131" s="128">
        <v>0</v>
      </c>
      <c r="E131" s="222">
        <v>0</v>
      </c>
      <c r="F131" s="174">
        <v>0</v>
      </c>
      <c r="G131" s="22">
        <v>0</v>
      </c>
      <c r="H131" s="22">
        <v>0</v>
      </c>
    </row>
    <row r="132" spans="1:12" ht="13.5" customHeight="1" x14ac:dyDescent="0.2">
      <c r="A132" s="541" t="s">
        <v>294</v>
      </c>
      <c r="B132" s="542"/>
      <c r="C132" s="543"/>
      <c r="D132" s="128">
        <v>0</v>
      </c>
      <c r="E132" s="222">
        <v>0</v>
      </c>
      <c r="F132" s="174">
        <v>0</v>
      </c>
      <c r="G132" s="22">
        <v>0</v>
      </c>
      <c r="H132" s="22">
        <v>0</v>
      </c>
      <c r="L132" s="39"/>
    </row>
    <row r="133" spans="1:12" ht="13.5" customHeight="1" x14ac:dyDescent="0.2">
      <c r="B133" s="186">
        <v>3</v>
      </c>
      <c r="C133" s="187" t="s">
        <v>77</v>
      </c>
      <c r="D133" s="124">
        <f>D135</f>
        <v>15000</v>
      </c>
      <c r="E133" s="33">
        <f>E134</f>
        <v>-1500</v>
      </c>
      <c r="F133" s="99">
        <f>F134</f>
        <v>13500</v>
      </c>
      <c r="G133" s="31">
        <v>0</v>
      </c>
      <c r="H133" s="31">
        <v>0</v>
      </c>
    </row>
    <row r="134" spans="1:12" ht="13.5" customHeight="1" x14ac:dyDescent="0.2">
      <c r="B134" s="25">
        <v>32</v>
      </c>
      <c r="C134" s="204" t="s">
        <v>78</v>
      </c>
      <c r="D134" s="108">
        <f>SUM(D135:D135)</f>
        <v>15000</v>
      </c>
      <c r="E134" s="33">
        <f>E135</f>
        <v>-1500</v>
      </c>
      <c r="F134" s="99">
        <f>F135</f>
        <v>13500</v>
      </c>
      <c r="G134" s="31">
        <v>0</v>
      </c>
      <c r="H134" s="31">
        <v>0</v>
      </c>
    </row>
    <row r="135" spans="1:12" ht="13.5" customHeight="1" x14ac:dyDescent="0.2">
      <c r="B135" s="201">
        <v>323</v>
      </c>
      <c r="C135" s="205" t="s">
        <v>91</v>
      </c>
      <c r="D135" s="129">
        <v>15000</v>
      </c>
      <c r="E135" s="48">
        <v>-1500</v>
      </c>
      <c r="F135" s="331">
        <v>13500</v>
      </c>
      <c r="G135" s="121">
        <v>0</v>
      </c>
      <c r="H135" s="31">
        <v>0</v>
      </c>
    </row>
    <row r="136" spans="1:12" ht="13.5" customHeight="1" x14ac:dyDescent="0.2">
      <c r="B136" s="206">
        <v>4</v>
      </c>
      <c r="C136" s="207" t="s">
        <v>101</v>
      </c>
      <c r="D136" s="124">
        <f>SUM(D138,D140)</f>
        <v>25000</v>
      </c>
      <c r="E136" s="33">
        <f>SUM(E138,E140)</f>
        <v>-25000</v>
      </c>
      <c r="F136" s="99">
        <f>SUM(F138,F140)</f>
        <v>0</v>
      </c>
      <c r="G136" s="31">
        <v>0</v>
      </c>
      <c r="H136" s="216">
        <f>F136/D136*100</f>
        <v>0</v>
      </c>
    </row>
    <row r="137" spans="1:12" ht="13.5" customHeight="1" x14ac:dyDescent="0.2">
      <c r="B137" s="186">
        <v>45</v>
      </c>
      <c r="C137" s="187" t="s">
        <v>106</v>
      </c>
      <c r="D137" s="108">
        <f>SUM(D138:D138)</f>
        <v>25000</v>
      </c>
      <c r="E137" s="219">
        <f>SUM(E138:E138)</f>
        <v>-25000</v>
      </c>
      <c r="F137" s="175">
        <f>SUM(F138:F138)</f>
        <v>0</v>
      </c>
      <c r="G137" s="31">
        <v>0</v>
      </c>
      <c r="H137" s="31">
        <f>F137/D137*100</f>
        <v>0</v>
      </c>
    </row>
    <row r="138" spans="1:12" ht="13.5" customHeight="1" x14ac:dyDescent="0.2">
      <c r="B138" s="24">
        <v>451</v>
      </c>
      <c r="C138" s="40" t="s">
        <v>107</v>
      </c>
      <c r="D138" s="129">
        <v>25000</v>
      </c>
      <c r="E138" s="50">
        <v>-25000</v>
      </c>
      <c r="F138" s="324">
        <v>0</v>
      </c>
      <c r="G138" s="31">
        <v>0</v>
      </c>
      <c r="H138" s="31">
        <f>F138/D138*100</f>
        <v>0</v>
      </c>
    </row>
    <row r="139" spans="1:12" ht="13.5" customHeight="1" x14ac:dyDescent="0.2">
      <c r="B139" s="23">
        <v>42</v>
      </c>
      <c r="C139" s="38" t="s">
        <v>102</v>
      </c>
      <c r="D139" s="108">
        <f>D140</f>
        <v>0</v>
      </c>
      <c r="E139" s="219">
        <f>SUM(E140:E140)</f>
        <v>0</v>
      </c>
      <c r="F139" s="175">
        <f>SUM(F140:F140)</f>
        <v>0</v>
      </c>
      <c r="G139" s="31">
        <v>0</v>
      </c>
      <c r="H139" s="31">
        <v>0</v>
      </c>
    </row>
    <row r="140" spans="1:12" ht="13.5" customHeight="1" x14ac:dyDescent="0.2">
      <c r="B140" s="26">
        <v>426</v>
      </c>
      <c r="C140" s="190" t="s">
        <v>250</v>
      </c>
      <c r="D140" s="129">
        <v>0</v>
      </c>
      <c r="E140" s="50">
        <v>0</v>
      </c>
      <c r="F140" s="324">
        <v>0</v>
      </c>
      <c r="G140" s="31">
        <v>0</v>
      </c>
      <c r="H140" s="31">
        <v>0</v>
      </c>
    </row>
    <row r="141" spans="1:12" ht="28.5" customHeight="1" x14ac:dyDescent="0.2">
      <c r="A141" s="574" t="s">
        <v>383</v>
      </c>
      <c r="B141" s="574"/>
      <c r="C141" s="574"/>
      <c r="D141" s="126">
        <f t="shared" ref="D141:F147" si="21">D142</f>
        <v>15000</v>
      </c>
      <c r="E141" s="367">
        <f t="shared" si="21"/>
        <v>-4600</v>
      </c>
      <c r="F141" s="126">
        <f t="shared" si="21"/>
        <v>10400</v>
      </c>
      <c r="G141" s="149">
        <f t="shared" ref="G141:G224" si="22">E141/D141*100</f>
        <v>-30.666666666666664</v>
      </c>
      <c r="H141" s="149">
        <f>F141/D141*100</f>
        <v>69.333333333333343</v>
      </c>
      <c r="I141" s="32"/>
      <c r="J141" s="32"/>
      <c r="K141" s="32"/>
    </row>
    <row r="142" spans="1:12" ht="13.5" customHeight="1" x14ac:dyDescent="0.2">
      <c r="A142" s="544" t="s">
        <v>295</v>
      </c>
      <c r="B142" s="545"/>
      <c r="C142" s="546"/>
      <c r="D142" s="127">
        <f>D147</f>
        <v>15000</v>
      </c>
      <c r="E142" s="221">
        <f>E147</f>
        <v>-4600</v>
      </c>
      <c r="F142" s="173">
        <f>F147</f>
        <v>10400</v>
      </c>
      <c r="G142" s="21">
        <f t="shared" si="22"/>
        <v>-30.666666666666664</v>
      </c>
      <c r="H142" s="21">
        <f>F142/D142*100</f>
        <v>69.333333333333343</v>
      </c>
      <c r="I142" s="32"/>
      <c r="J142" s="32"/>
      <c r="K142" s="32"/>
    </row>
    <row r="143" spans="1:12" ht="13.5" customHeight="1" x14ac:dyDescent="0.2">
      <c r="A143" s="431" t="s">
        <v>235</v>
      </c>
      <c r="B143" s="432"/>
      <c r="C143" s="441"/>
      <c r="D143" s="128">
        <v>200</v>
      </c>
      <c r="E143" s="222">
        <v>7000</v>
      </c>
      <c r="F143" s="174">
        <v>7200</v>
      </c>
      <c r="G143" s="22">
        <f t="shared" si="22"/>
        <v>3500</v>
      </c>
      <c r="H143" s="22">
        <f>F143/D143*100</f>
        <v>3600</v>
      </c>
      <c r="I143" s="32"/>
      <c r="J143" s="32"/>
      <c r="K143" s="32"/>
    </row>
    <row r="144" spans="1:12" ht="13.5" customHeight="1" x14ac:dyDescent="0.2">
      <c r="A144" s="560" t="s">
        <v>282</v>
      </c>
      <c r="B144" s="561"/>
      <c r="C144" s="562"/>
      <c r="D144" s="128">
        <v>4800</v>
      </c>
      <c r="E144" s="222">
        <v>-4800</v>
      </c>
      <c r="F144" s="174">
        <v>0</v>
      </c>
      <c r="G144" s="22">
        <v>0</v>
      </c>
      <c r="H144" s="22">
        <v>0</v>
      </c>
      <c r="I144" s="32"/>
      <c r="J144" s="32"/>
      <c r="K144" s="32"/>
    </row>
    <row r="145" spans="1:12" ht="13.5" customHeight="1" x14ac:dyDescent="0.2">
      <c r="A145" s="462" t="s">
        <v>293</v>
      </c>
      <c r="B145" s="463"/>
      <c r="C145" s="464"/>
      <c r="D145" s="128">
        <v>10000</v>
      </c>
      <c r="E145" s="222">
        <v>-6800</v>
      </c>
      <c r="F145" s="174">
        <v>3200</v>
      </c>
      <c r="G145" s="22">
        <v>0</v>
      </c>
      <c r="H145" s="22">
        <v>0</v>
      </c>
      <c r="I145" s="32"/>
      <c r="J145" s="32"/>
      <c r="K145" s="32"/>
      <c r="L145" s="32"/>
    </row>
    <row r="146" spans="1:12" ht="13.5" customHeight="1" x14ac:dyDescent="0.2">
      <c r="A146" s="457" t="s">
        <v>285</v>
      </c>
      <c r="B146" s="458"/>
      <c r="C146" s="459"/>
      <c r="D146" s="128">
        <v>0</v>
      </c>
      <c r="E146" s="222">
        <v>0</v>
      </c>
      <c r="F146" s="174">
        <v>0</v>
      </c>
      <c r="G146" s="22">
        <v>0</v>
      </c>
      <c r="H146" s="22">
        <v>0</v>
      </c>
      <c r="I146" s="32"/>
      <c r="J146" s="32"/>
      <c r="K146" s="32"/>
    </row>
    <row r="147" spans="1:12" ht="13.5" customHeight="1" x14ac:dyDescent="0.2">
      <c r="B147" s="186">
        <v>4</v>
      </c>
      <c r="C147" s="187" t="s">
        <v>101</v>
      </c>
      <c r="D147" s="124">
        <f t="shared" si="21"/>
        <v>15000</v>
      </c>
      <c r="E147" s="33">
        <f t="shared" si="21"/>
        <v>-4600</v>
      </c>
      <c r="F147" s="99">
        <f t="shared" si="21"/>
        <v>10400</v>
      </c>
      <c r="G147" s="31">
        <f t="shared" si="22"/>
        <v>-30.666666666666664</v>
      </c>
      <c r="H147" s="216">
        <f>F147/D147*100</f>
        <v>69.333333333333343</v>
      </c>
      <c r="I147" s="32"/>
      <c r="J147" s="32"/>
      <c r="K147" s="32"/>
    </row>
    <row r="148" spans="1:12" ht="13.5" customHeight="1" x14ac:dyDescent="0.2">
      <c r="B148" s="23">
        <v>42</v>
      </c>
      <c r="C148" s="38" t="s">
        <v>102</v>
      </c>
      <c r="D148" s="108">
        <f>SUM(D149,D150)</f>
        <v>15000</v>
      </c>
      <c r="E148" s="219">
        <f>SUM(E149,E150)</f>
        <v>-4600</v>
      </c>
      <c r="F148" s="175">
        <f>SUM(F149,F150)</f>
        <v>10400</v>
      </c>
      <c r="G148" s="31">
        <f t="shared" si="22"/>
        <v>-30.666666666666664</v>
      </c>
      <c r="H148" s="31">
        <f>F148/D148*100</f>
        <v>69.333333333333343</v>
      </c>
      <c r="I148" s="32"/>
      <c r="J148" s="32"/>
      <c r="K148" s="32"/>
    </row>
    <row r="149" spans="1:12" ht="13.5" customHeight="1" x14ac:dyDescent="0.2">
      <c r="B149" s="26">
        <v>421</v>
      </c>
      <c r="C149" s="191" t="s">
        <v>108</v>
      </c>
      <c r="D149" s="129">
        <v>15000</v>
      </c>
      <c r="E149" s="50">
        <v>-15000</v>
      </c>
      <c r="F149" s="324">
        <v>0</v>
      </c>
      <c r="G149" s="31">
        <f t="shared" si="22"/>
        <v>-100</v>
      </c>
      <c r="H149" s="31">
        <f>F149/D149*100</f>
        <v>0</v>
      </c>
      <c r="I149" s="32"/>
      <c r="J149" s="32"/>
      <c r="K149" s="52"/>
      <c r="L149" s="288"/>
    </row>
    <row r="150" spans="1:12" ht="13.5" customHeight="1" x14ac:dyDescent="0.2">
      <c r="B150" s="201">
        <v>422</v>
      </c>
      <c r="C150" s="205" t="s">
        <v>177</v>
      </c>
      <c r="D150" s="392">
        <v>0</v>
      </c>
      <c r="E150" s="50">
        <v>10400</v>
      </c>
      <c r="F150" s="324">
        <v>10400</v>
      </c>
      <c r="G150" s="31">
        <v>0</v>
      </c>
      <c r="H150" s="31">
        <v>0</v>
      </c>
      <c r="I150" s="32"/>
      <c r="J150" s="32"/>
      <c r="K150" s="52"/>
      <c r="L150" s="288"/>
    </row>
    <row r="151" spans="1:12" ht="27.75" customHeight="1" x14ac:dyDescent="0.2">
      <c r="A151" s="574" t="s">
        <v>384</v>
      </c>
      <c r="B151" s="574"/>
      <c r="C151" s="574"/>
      <c r="D151" s="126">
        <f t="shared" ref="D151:F151" si="23">D152</f>
        <v>0</v>
      </c>
      <c r="E151" s="367">
        <f t="shared" si="23"/>
        <v>2640</v>
      </c>
      <c r="F151" s="126">
        <f t="shared" si="23"/>
        <v>2640</v>
      </c>
      <c r="G151" s="149">
        <v>0</v>
      </c>
      <c r="H151" s="149">
        <v>0</v>
      </c>
      <c r="I151" s="32"/>
      <c r="J151" s="32"/>
      <c r="K151" s="32"/>
    </row>
    <row r="152" spans="1:12" ht="13.5" customHeight="1" x14ac:dyDescent="0.2">
      <c r="A152" s="544" t="s">
        <v>295</v>
      </c>
      <c r="B152" s="545"/>
      <c r="C152" s="546"/>
      <c r="D152" s="127">
        <f>D154</f>
        <v>0</v>
      </c>
      <c r="E152" s="221">
        <f>E154</f>
        <v>2640</v>
      </c>
      <c r="F152" s="173">
        <f>F154</f>
        <v>2640</v>
      </c>
      <c r="G152" s="21">
        <v>0</v>
      </c>
      <c r="H152" s="21">
        <v>0</v>
      </c>
      <c r="I152" s="32"/>
      <c r="J152" s="32"/>
      <c r="K152" s="32"/>
    </row>
    <row r="153" spans="1:12" ht="13.5" customHeight="1" x14ac:dyDescent="0.2">
      <c r="A153" s="462" t="s">
        <v>293</v>
      </c>
      <c r="B153" s="463"/>
      <c r="C153" s="464"/>
      <c r="D153" s="128">
        <v>0</v>
      </c>
      <c r="E153" s="222">
        <v>2640</v>
      </c>
      <c r="F153" s="174">
        <v>2640</v>
      </c>
      <c r="G153" s="22">
        <v>0</v>
      </c>
      <c r="H153" s="22">
        <v>0</v>
      </c>
      <c r="I153" s="32"/>
      <c r="J153" s="32"/>
      <c r="K153" s="32"/>
    </row>
    <row r="154" spans="1:12" ht="13.5" customHeight="1" x14ac:dyDescent="0.2">
      <c r="B154" s="300">
        <v>4</v>
      </c>
      <c r="C154" s="207" t="s">
        <v>101</v>
      </c>
      <c r="D154" s="392">
        <f t="shared" ref="D154:F155" si="24">D155</f>
        <v>0</v>
      </c>
      <c r="E154" s="50">
        <f t="shared" si="24"/>
        <v>2640</v>
      </c>
      <c r="F154" s="324">
        <f t="shared" si="24"/>
        <v>2640</v>
      </c>
      <c r="G154" s="31"/>
      <c r="H154" s="31"/>
      <c r="I154" s="32"/>
      <c r="J154" s="32"/>
      <c r="K154" s="32"/>
    </row>
    <row r="155" spans="1:12" ht="13.5" customHeight="1" x14ac:dyDescent="0.2">
      <c r="B155" s="301">
        <v>42</v>
      </c>
      <c r="C155" s="207" t="s">
        <v>102</v>
      </c>
      <c r="D155" s="392">
        <f t="shared" si="24"/>
        <v>0</v>
      </c>
      <c r="E155" s="50">
        <f t="shared" si="24"/>
        <v>2640</v>
      </c>
      <c r="F155" s="324">
        <f t="shared" si="24"/>
        <v>2640</v>
      </c>
      <c r="G155" s="31"/>
      <c r="H155" s="31"/>
      <c r="I155" s="32"/>
      <c r="J155" s="32"/>
      <c r="K155" s="32"/>
    </row>
    <row r="156" spans="1:12" ht="13.5" customHeight="1" x14ac:dyDescent="0.2">
      <c r="B156" s="201">
        <v>422</v>
      </c>
      <c r="C156" s="205" t="s">
        <v>177</v>
      </c>
      <c r="D156" s="392">
        <v>0</v>
      </c>
      <c r="E156" s="50">
        <v>2640</v>
      </c>
      <c r="F156" s="324">
        <v>2640</v>
      </c>
      <c r="G156" s="31"/>
      <c r="H156" s="31"/>
      <c r="I156" s="32"/>
      <c r="J156" s="32"/>
      <c r="K156" s="32"/>
    </row>
    <row r="157" spans="1:12" ht="27.75" customHeight="1" x14ac:dyDescent="0.2">
      <c r="A157" s="574" t="s">
        <v>385</v>
      </c>
      <c r="B157" s="574"/>
      <c r="C157" s="574"/>
      <c r="D157" s="126">
        <f t="shared" ref="D157:F157" si="25">D158</f>
        <v>0</v>
      </c>
      <c r="E157" s="367">
        <f t="shared" si="25"/>
        <v>2540</v>
      </c>
      <c r="F157" s="126">
        <f t="shared" si="25"/>
        <v>2540</v>
      </c>
      <c r="G157" s="149">
        <v>0</v>
      </c>
      <c r="H157" s="149">
        <v>0</v>
      </c>
      <c r="I157" s="32"/>
      <c r="J157" s="32"/>
      <c r="K157" s="32"/>
    </row>
    <row r="158" spans="1:12" ht="13.5" customHeight="1" x14ac:dyDescent="0.2">
      <c r="A158" s="544" t="s">
        <v>295</v>
      </c>
      <c r="B158" s="545"/>
      <c r="C158" s="546"/>
      <c r="D158" s="127">
        <f>D160</f>
        <v>0</v>
      </c>
      <c r="E158" s="221">
        <f>E160</f>
        <v>2540</v>
      </c>
      <c r="F158" s="173">
        <f>F160</f>
        <v>2540</v>
      </c>
      <c r="G158" s="21">
        <v>0</v>
      </c>
      <c r="H158" s="21">
        <v>0</v>
      </c>
      <c r="I158" s="32"/>
      <c r="J158" s="32"/>
      <c r="K158" s="32"/>
    </row>
    <row r="159" spans="1:12" ht="13.5" customHeight="1" x14ac:dyDescent="0.2">
      <c r="A159" s="462" t="s">
        <v>293</v>
      </c>
      <c r="B159" s="463"/>
      <c r="C159" s="464"/>
      <c r="D159" s="128">
        <v>0</v>
      </c>
      <c r="E159" s="222">
        <v>2540</v>
      </c>
      <c r="F159" s="174">
        <v>2540</v>
      </c>
      <c r="G159" s="22">
        <v>0</v>
      </c>
      <c r="H159" s="22">
        <v>0</v>
      </c>
      <c r="I159" s="32"/>
      <c r="J159" s="32"/>
      <c r="K159" s="32"/>
    </row>
    <row r="160" spans="1:12" ht="13.5" customHeight="1" x14ac:dyDescent="0.2">
      <c r="B160" s="300">
        <v>4</v>
      </c>
      <c r="C160" s="207" t="s">
        <v>101</v>
      </c>
      <c r="D160" s="392">
        <f t="shared" ref="D160:F161" si="26">D161</f>
        <v>0</v>
      </c>
      <c r="E160" s="50">
        <f t="shared" si="26"/>
        <v>2540</v>
      </c>
      <c r="F160" s="324">
        <f t="shared" si="26"/>
        <v>2540</v>
      </c>
      <c r="G160" s="31"/>
      <c r="H160" s="31"/>
      <c r="I160" s="32"/>
      <c r="J160" s="32"/>
      <c r="K160" s="32"/>
    </row>
    <row r="161" spans="1:13" ht="13.5" customHeight="1" x14ac:dyDescent="0.2">
      <c r="B161" s="301">
        <v>42</v>
      </c>
      <c r="C161" s="207" t="s">
        <v>102</v>
      </c>
      <c r="D161" s="392">
        <f t="shared" si="26"/>
        <v>0</v>
      </c>
      <c r="E161" s="50">
        <f t="shared" si="26"/>
        <v>2540</v>
      </c>
      <c r="F161" s="324">
        <f t="shared" si="26"/>
        <v>2540</v>
      </c>
      <c r="G161" s="31"/>
      <c r="H161" s="31"/>
      <c r="I161" s="32"/>
      <c r="J161" s="32"/>
      <c r="K161" s="32"/>
    </row>
    <row r="162" spans="1:13" ht="13.5" customHeight="1" x14ac:dyDescent="0.2">
      <c r="B162" s="201">
        <v>422</v>
      </c>
      <c r="C162" s="205" t="s">
        <v>177</v>
      </c>
      <c r="D162" s="392">
        <v>0</v>
      </c>
      <c r="E162" s="50">
        <v>2540</v>
      </c>
      <c r="F162" s="324">
        <v>2540</v>
      </c>
      <c r="G162" s="31"/>
      <c r="H162" s="31"/>
      <c r="I162" s="32"/>
      <c r="J162" s="32"/>
      <c r="K162" s="32"/>
    </row>
    <row r="163" spans="1:13" ht="13.5" customHeight="1" x14ac:dyDescent="0.2">
      <c r="A163" s="574" t="s">
        <v>350</v>
      </c>
      <c r="B163" s="574"/>
      <c r="C163" s="574"/>
      <c r="D163" s="126">
        <f t="shared" ref="D163:F163" si="27">D164</f>
        <v>125000</v>
      </c>
      <c r="E163" s="367">
        <f t="shared" si="27"/>
        <v>125000</v>
      </c>
      <c r="F163" s="126">
        <f t="shared" si="27"/>
        <v>250000</v>
      </c>
      <c r="G163" s="149">
        <f t="shared" ref="G163:G164" si="28">E163/D163*100</f>
        <v>100</v>
      </c>
      <c r="H163" s="149">
        <f t="shared" ref="H163:H165" si="29">F163/E163*100</f>
        <v>200</v>
      </c>
      <c r="I163" s="32"/>
      <c r="J163" s="32"/>
      <c r="K163" s="32"/>
    </row>
    <row r="164" spans="1:13" ht="13.5" customHeight="1" x14ac:dyDescent="0.2">
      <c r="A164" s="544" t="s">
        <v>295</v>
      </c>
      <c r="B164" s="545"/>
      <c r="C164" s="546"/>
      <c r="D164" s="127">
        <f>SUM(D170,D173)</f>
        <v>125000</v>
      </c>
      <c r="E164" s="221">
        <f>SUM(E170,E173)</f>
        <v>125000</v>
      </c>
      <c r="F164" s="173">
        <f>SUM(F170,F173)</f>
        <v>250000</v>
      </c>
      <c r="G164" s="21">
        <f t="shared" si="28"/>
        <v>100</v>
      </c>
      <c r="H164" s="21">
        <f t="shared" si="29"/>
        <v>200</v>
      </c>
      <c r="I164" s="32"/>
      <c r="J164" s="32"/>
      <c r="K164" s="32"/>
    </row>
    <row r="165" spans="1:13" ht="13.5" customHeight="1" x14ac:dyDescent="0.2">
      <c r="A165" s="431" t="s">
        <v>235</v>
      </c>
      <c r="B165" s="432"/>
      <c r="C165" s="441"/>
      <c r="D165" s="128">
        <v>0</v>
      </c>
      <c r="E165" s="222">
        <v>16655.8</v>
      </c>
      <c r="F165" s="174">
        <v>16655.8</v>
      </c>
      <c r="G165" s="22">
        <v>0</v>
      </c>
      <c r="H165" s="22">
        <f t="shared" si="29"/>
        <v>100</v>
      </c>
      <c r="I165" s="32"/>
      <c r="J165" s="32"/>
      <c r="K165" s="32"/>
    </row>
    <row r="166" spans="1:13" ht="13.5" customHeight="1" x14ac:dyDescent="0.2">
      <c r="A166" s="560" t="s">
        <v>282</v>
      </c>
      <c r="B166" s="561"/>
      <c r="C166" s="562"/>
      <c r="D166" s="131">
        <v>75000</v>
      </c>
      <c r="E166" s="369">
        <v>-75000</v>
      </c>
      <c r="F166" s="328">
        <v>0</v>
      </c>
      <c r="G166" s="22">
        <v>0</v>
      </c>
      <c r="H166" s="22">
        <v>0</v>
      </c>
      <c r="I166" s="32"/>
      <c r="J166" s="32"/>
      <c r="K166" s="32"/>
      <c r="L166" s="154"/>
    </row>
    <row r="167" spans="1:13" ht="13.5" customHeight="1" x14ac:dyDescent="0.2">
      <c r="A167" s="457" t="s">
        <v>285</v>
      </c>
      <c r="B167" s="458"/>
      <c r="C167" s="459"/>
      <c r="D167" s="131">
        <v>0</v>
      </c>
      <c r="E167" s="369">
        <v>30407.200000000001</v>
      </c>
      <c r="F167" s="328">
        <v>30407.200000000001</v>
      </c>
      <c r="G167" s="22">
        <v>0</v>
      </c>
      <c r="H167" s="22">
        <v>0</v>
      </c>
      <c r="I167" s="32"/>
      <c r="J167" s="32"/>
      <c r="K167" s="32"/>
      <c r="L167" s="154"/>
    </row>
    <row r="168" spans="1:13" ht="13.5" customHeight="1" x14ac:dyDescent="0.2">
      <c r="A168" s="541" t="s">
        <v>294</v>
      </c>
      <c r="B168" s="542"/>
      <c r="C168" s="543"/>
      <c r="D168" s="413">
        <v>50000</v>
      </c>
      <c r="E168" s="414">
        <v>120000</v>
      </c>
      <c r="F168" s="415">
        <v>170000</v>
      </c>
      <c r="G168" s="22">
        <f t="shared" ref="G168" si="30">E168/D168*100</f>
        <v>240</v>
      </c>
      <c r="H168" s="22">
        <f t="shared" ref="H168" si="31">F168/E168*100</f>
        <v>141.66666666666669</v>
      </c>
      <c r="I168" s="32"/>
      <c r="J168" s="32"/>
      <c r="K168" s="32"/>
      <c r="M168" s="39"/>
    </row>
    <row r="169" spans="1:13" ht="13.5" customHeight="1" x14ac:dyDescent="0.2">
      <c r="A169" s="462" t="s">
        <v>293</v>
      </c>
      <c r="B169" s="463"/>
      <c r="C169" s="464"/>
      <c r="D169" s="416">
        <v>0</v>
      </c>
      <c r="E169" s="417">
        <v>32937</v>
      </c>
      <c r="F169" s="418">
        <v>32937</v>
      </c>
      <c r="G169" s="22">
        <v>0</v>
      </c>
      <c r="H169" s="22">
        <f t="shared" ref="H169" si="32">F169/E169*100</f>
        <v>100</v>
      </c>
      <c r="I169" s="32"/>
      <c r="J169" s="32"/>
      <c r="K169" s="32"/>
      <c r="M169" s="39"/>
    </row>
    <row r="170" spans="1:13" ht="13.5" customHeight="1" x14ac:dyDescent="0.2">
      <c r="A170" s="299"/>
      <c r="B170" s="186">
        <v>3</v>
      </c>
      <c r="C170" s="187" t="s">
        <v>77</v>
      </c>
      <c r="D170" s="332">
        <f t="shared" ref="D170:F171" si="33">D171</f>
        <v>5000</v>
      </c>
      <c r="E170" s="245">
        <f t="shared" si="33"/>
        <v>-5000</v>
      </c>
      <c r="F170" s="332">
        <f t="shared" si="33"/>
        <v>0</v>
      </c>
      <c r="G170" s="31">
        <f t="shared" ref="G170:G176" si="34">E170/D170*100</f>
        <v>-100</v>
      </c>
      <c r="H170" s="216">
        <f t="shared" ref="H170:H179" si="35">F170/D170*100</f>
        <v>0</v>
      </c>
      <c r="I170" s="32"/>
      <c r="J170" s="32"/>
      <c r="K170" s="32"/>
      <c r="L170" s="32"/>
    </row>
    <row r="171" spans="1:13" ht="13.5" customHeight="1" x14ac:dyDescent="0.2">
      <c r="A171" s="299"/>
      <c r="B171" s="25">
        <v>32</v>
      </c>
      <c r="C171" s="204" t="s">
        <v>78</v>
      </c>
      <c r="D171" s="332">
        <f t="shared" si="33"/>
        <v>5000</v>
      </c>
      <c r="E171" s="245">
        <f t="shared" si="33"/>
        <v>-5000</v>
      </c>
      <c r="F171" s="332">
        <f t="shared" si="33"/>
        <v>0</v>
      </c>
      <c r="G171" s="31">
        <f t="shared" si="34"/>
        <v>-100</v>
      </c>
      <c r="H171" s="31">
        <f t="shared" si="35"/>
        <v>0</v>
      </c>
      <c r="I171" s="32"/>
      <c r="J171" s="32"/>
      <c r="K171" s="32"/>
    </row>
    <row r="172" spans="1:13" ht="13.5" customHeight="1" x14ac:dyDescent="0.2">
      <c r="A172" s="299"/>
      <c r="B172" s="201">
        <v>323</v>
      </c>
      <c r="C172" s="203" t="s">
        <v>91</v>
      </c>
      <c r="D172" s="333">
        <v>5000</v>
      </c>
      <c r="E172" s="214">
        <v>-5000</v>
      </c>
      <c r="F172" s="333">
        <v>0</v>
      </c>
      <c r="G172" s="31">
        <f t="shared" si="34"/>
        <v>-100</v>
      </c>
      <c r="H172" s="31">
        <f t="shared" si="35"/>
        <v>0</v>
      </c>
      <c r="I172" s="32"/>
      <c r="J172" s="32"/>
      <c r="K172" s="32"/>
    </row>
    <row r="173" spans="1:13" ht="13.5" customHeight="1" x14ac:dyDescent="0.2">
      <c r="B173" s="300">
        <v>4</v>
      </c>
      <c r="C173" s="207" t="s">
        <v>101</v>
      </c>
      <c r="D173" s="334">
        <f t="shared" ref="D173:F174" si="36">D174</f>
        <v>120000</v>
      </c>
      <c r="E173" s="232">
        <f t="shared" si="36"/>
        <v>130000</v>
      </c>
      <c r="F173" s="334">
        <f t="shared" si="36"/>
        <v>250000</v>
      </c>
      <c r="G173" s="31">
        <f t="shared" si="34"/>
        <v>108.33333333333333</v>
      </c>
      <c r="H173" s="216">
        <f t="shared" si="35"/>
        <v>208.33333333333334</v>
      </c>
      <c r="I173" s="32"/>
      <c r="J173" s="32"/>
      <c r="K173" s="32"/>
    </row>
    <row r="174" spans="1:13" ht="13.5" customHeight="1" x14ac:dyDescent="0.2">
      <c r="B174" s="301">
        <v>42</v>
      </c>
      <c r="C174" s="207" t="s">
        <v>102</v>
      </c>
      <c r="D174" s="334">
        <f t="shared" si="36"/>
        <v>120000</v>
      </c>
      <c r="E174" s="232">
        <f t="shared" si="36"/>
        <v>130000</v>
      </c>
      <c r="F174" s="334">
        <f t="shared" si="36"/>
        <v>250000</v>
      </c>
      <c r="G174" s="31">
        <f t="shared" si="34"/>
        <v>108.33333333333333</v>
      </c>
      <c r="H174" s="31">
        <f t="shared" si="35"/>
        <v>208.33333333333334</v>
      </c>
      <c r="I174" s="32"/>
      <c r="J174" s="32"/>
      <c r="K174" s="32"/>
    </row>
    <row r="175" spans="1:13" ht="13.5" customHeight="1" x14ac:dyDescent="0.2">
      <c r="B175" s="26">
        <v>421</v>
      </c>
      <c r="C175" s="302" t="s">
        <v>108</v>
      </c>
      <c r="D175" s="335">
        <v>120000</v>
      </c>
      <c r="E175" s="295">
        <v>130000</v>
      </c>
      <c r="F175" s="335">
        <v>250000</v>
      </c>
      <c r="G175" s="31">
        <f>D175/E175*100</f>
        <v>92.307692307692307</v>
      </c>
      <c r="H175" s="31">
        <f t="shared" si="35"/>
        <v>208.33333333333334</v>
      </c>
      <c r="I175" s="32"/>
      <c r="J175" s="32"/>
      <c r="K175" s="32"/>
    </row>
    <row r="176" spans="1:13" s="98" customFormat="1" ht="19.5" customHeight="1" x14ac:dyDescent="0.2">
      <c r="A176" s="608" t="s">
        <v>348</v>
      </c>
      <c r="B176" s="608"/>
      <c r="C176" s="608"/>
      <c r="D176" s="303">
        <f>SUM(D177,D254,D297)</f>
        <v>1128000</v>
      </c>
      <c r="E176" s="372">
        <f>SUM(E177,E254,E297)</f>
        <v>183410</v>
      </c>
      <c r="F176" s="303">
        <f>SUM(F177,F254,F297)</f>
        <v>1311410</v>
      </c>
      <c r="G176" s="31">
        <f t="shared" si="34"/>
        <v>16.259751773049647</v>
      </c>
      <c r="H176" s="31">
        <f t="shared" si="35"/>
        <v>116.25975177304963</v>
      </c>
      <c r="I176" s="101"/>
      <c r="J176" s="101"/>
      <c r="K176" s="101"/>
    </row>
    <row r="177" spans="1:13" ht="21" customHeight="1" x14ac:dyDescent="0.2">
      <c r="A177" s="467" t="s">
        <v>329</v>
      </c>
      <c r="B177" s="468"/>
      <c r="C177" s="469"/>
      <c r="D177" s="176">
        <f>SUM(D178,D190,D198,D207,D216,D225,D234,D240,D246)</f>
        <v>158500</v>
      </c>
      <c r="E177" s="363">
        <f>SUM(E178,E190,E198,E207,E216,E225,E234,E240,E246)</f>
        <v>-56600</v>
      </c>
      <c r="F177" s="176">
        <f>SUM(F178,F190,F198,F207,F216,F225,F234,F240,F246)</f>
        <v>101900</v>
      </c>
      <c r="G177" s="109">
        <f t="shared" si="22"/>
        <v>-35.709779179810724</v>
      </c>
      <c r="H177" s="109">
        <f t="shared" si="35"/>
        <v>64.290220820189276</v>
      </c>
      <c r="I177" s="178"/>
      <c r="J177" s="178"/>
      <c r="K177" s="178"/>
    </row>
    <row r="178" spans="1:13" ht="15.75" customHeight="1" x14ac:dyDescent="0.2">
      <c r="A178" s="454" t="s">
        <v>110</v>
      </c>
      <c r="B178" s="455"/>
      <c r="C178" s="456"/>
      <c r="D178" s="126">
        <f>D179</f>
        <v>33500</v>
      </c>
      <c r="E178" s="220">
        <f>E186</f>
        <v>31500</v>
      </c>
      <c r="F178" s="172">
        <f>F186</f>
        <v>65000</v>
      </c>
      <c r="G178" s="19">
        <f t="shared" si="22"/>
        <v>94.029850746268664</v>
      </c>
      <c r="H178" s="19">
        <f t="shared" si="35"/>
        <v>194.02985074626866</v>
      </c>
      <c r="I178" s="178"/>
      <c r="J178" s="178"/>
      <c r="K178" s="178"/>
    </row>
    <row r="179" spans="1:13" ht="13.5" customHeight="1" x14ac:dyDescent="0.2">
      <c r="A179" s="444" t="s">
        <v>109</v>
      </c>
      <c r="B179" s="445"/>
      <c r="C179" s="446"/>
      <c r="D179" s="127">
        <f>D186</f>
        <v>33500</v>
      </c>
      <c r="E179" s="221">
        <f>E186</f>
        <v>31500</v>
      </c>
      <c r="F179" s="173">
        <f>F186</f>
        <v>65000</v>
      </c>
      <c r="G179" s="21">
        <f t="shared" si="22"/>
        <v>94.029850746268664</v>
      </c>
      <c r="H179" s="21">
        <f t="shared" si="35"/>
        <v>194.02985074626866</v>
      </c>
      <c r="I179" s="178"/>
      <c r="J179" s="178"/>
      <c r="K179" s="178"/>
    </row>
    <row r="180" spans="1:13" ht="13.5" customHeight="1" x14ac:dyDescent="0.2">
      <c r="A180" s="431" t="s">
        <v>235</v>
      </c>
      <c r="B180" s="432"/>
      <c r="C180" s="441"/>
      <c r="D180" s="128">
        <v>0</v>
      </c>
      <c r="E180" s="222">
        <v>6500</v>
      </c>
      <c r="F180" s="174">
        <v>6500</v>
      </c>
      <c r="G180" s="22">
        <v>0</v>
      </c>
      <c r="H180" s="22">
        <v>0</v>
      </c>
      <c r="I180" s="178"/>
      <c r="J180" s="178"/>
      <c r="K180" s="178"/>
    </row>
    <row r="181" spans="1:13" ht="13.5" customHeight="1" x14ac:dyDescent="0.2">
      <c r="A181" s="560" t="s">
        <v>282</v>
      </c>
      <c r="B181" s="561"/>
      <c r="C181" s="562"/>
      <c r="D181" s="128">
        <v>10500</v>
      </c>
      <c r="E181" s="222">
        <v>-10500</v>
      </c>
      <c r="F181" s="174">
        <v>0</v>
      </c>
      <c r="G181" s="22">
        <f t="shared" si="22"/>
        <v>-100</v>
      </c>
      <c r="H181" s="22">
        <v>0</v>
      </c>
      <c r="I181" s="178"/>
      <c r="J181" s="178"/>
      <c r="K181" s="178"/>
    </row>
    <row r="182" spans="1:13" ht="13.5" customHeight="1" x14ac:dyDescent="0.2">
      <c r="A182" s="566" t="s">
        <v>275</v>
      </c>
      <c r="B182" s="566"/>
      <c r="C182" s="566"/>
      <c r="D182" s="128">
        <v>0</v>
      </c>
      <c r="E182" s="222">
        <v>0</v>
      </c>
      <c r="F182" s="174">
        <v>0</v>
      </c>
      <c r="G182" s="22">
        <v>0</v>
      </c>
      <c r="H182" s="22">
        <v>0</v>
      </c>
      <c r="I182" s="178"/>
      <c r="J182" s="178"/>
      <c r="K182" s="178"/>
      <c r="L182" s="32"/>
    </row>
    <row r="183" spans="1:13" ht="13.5" customHeight="1" x14ac:dyDescent="0.2">
      <c r="A183" s="462" t="s">
        <v>293</v>
      </c>
      <c r="B183" s="463"/>
      <c r="C183" s="464"/>
      <c r="D183" s="128">
        <v>7000</v>
      </c>
      <c r="E183" s="222">
        <v>10800</v>
      </c>
      <c r="F183" s="174">
        <v>17800</v>
      </c>
      <c r="G183" s="22">
        <v>0</v>
      </c>
      <c r="H183" s="22">
        <v>0</v>
      </c>
      <c r="I183" s="178"/>
      <c r="J183" s="178"/>
      <c r="K183" s="178"/>
    </row>
    <row r="184" spans="1:13" ht="13.5" customHeight="1" x14ac:dyDescent="0.2">
      <c r="A184" s="435" t="s">
        <v>242</v>
      </c>
      <c r="B184" s="435"/>
      <c r="C184" s="570"/>
      <c r="D184" s="128">
        <v>16000</v>
      </c>
      <c r="E184" s="222">
        <v>0</v>
      </c>
      <c r="F184" s="174">
        <v>16000</v>
      </c>
      <c r="G184" s="22">
        <f t="shared" si="22"/>
        <v>0</v>
      </c>
      <c r="H184" s="22">
        <v>0</v>
      </c>
      <c r="I184" s="178"/>
      <c r="J184" s="178"/>
      <c r="K184" s="178"/>
    </row>
    <row r="185" spans="1:13" ht="13.5" customHeight="1" x14ac:dyDescent="0.2">
      <c r="A185" s="457" t="s">
        <v>285</v>
      </c>
      <c r="B185" s="458"/>
      <c r="C185" s="459"/>
      <c r="D185" s="128">
        <v>0</v>
      </c>
      <c r="E185" s="222">
        <v>24700</v>
      </c>
      <c r="F185" s="174">
        <v>24700</v>
      </c>
      <c r="G185" s="22">
        <v>0</v>
      </c>
      <c r="H185" s="22">
        <v>0</v>
      </c>
      <c r="I185" s="178"/>
      <c r="J185" s="178"/>
      <c r="K185" s="178"/>
    </row>
    <row r="186" spans="1:13" ht="13.5" customHeight="1" x14ac:dyDescent="0.2">
      <c r="B186" s="186">
        <v>3</v>
      </c>
      <c r="C186" s="187" t="s">
        <v>77</v>
      </c>
      <c r="D186" s="124">
        <f>D187</f>
        <v>33500</v>
      </c>
      <c r="E186" s="33">
        <f>E187</f>
        <v>31500</v>
      </c>
      <c r="F186" s="99">
        <f>F187</f>
        <v>65000</v>
      </c>
      <c r="G186" s="31">
        <f t="shared" si="22"/>
        <v>94.029850746268664</v>
      </c>
      <c r="H186" s="216">
        <f>F186/D186*100</f>
        <v>194.02985074626866</v>
      </c>
      <c r="I186" s="178"/>
      <c r="J186" s="178"/>
      <c r="K186" s="178"/>
    </row>
    <row r="187" spans="1:13" ht="13.5" customHeight="1" x14ac:dyDescent="0.2">
      <c r="B187" s="23">
        <v>32</v>
      </c>
      <c r="C187" s="38" t="s">
        <v>78</v>
      </c>
      <c r="D187" s="108">
        <f>SUM(D188,D189)</f>
        <v>33500</v>
      </c>
      <c r="E187" s="219">
        <f>SUM(E188,E189)</f>
        <v>31500</v>
      </c>
      <c r="F187" s="175">
        <f>SUM(F188,F189)</f>
        <v>65000</v>
      </c>
      <c r="G187" s="31">
        <f t="shared" si="22"/>
        <v>94.029850746268664</v>
      </c>
      <c r="H187" s="31">
        <f>F187/D187*100</f>
        <v>194.02985074626866</v>
      </c>
      <c r="I187" s="178"/>
      <c r="J187" s="178"/>
      <c r="K187" s="178"/>
    </row>
    <row r="188" spans="1:13" ht="13.5" customHeight="1" x14ac:dyDescent="0.2">
      <c r="B188" s="24">
        <v>323</v>
      </c>
      <c r="C188" s="40" t="s">
        <v>91</v>
      </c>
      <c r="D188" s="129">
        <v>29000</v>
      </c>
      <c r="E188" s="50">
        <v>30000</v>
      </c>
      <c r="F188" s="324">
        <v>59000</v>
      </c>
      <c r="G188" s="31">
        <f t="shared" si="22"/>
        <v>103.44827586206897</v>
      </c>
      <c r="H188" s="31">
        <f>F188/D188*100</f>
        <v>203.44827586206895</v>
      </c>
      <c r="I188" s="178"/>
      <c r="J188" s="178"/>
      <c r="K188" s="178"/>
      <c r="L188" s="84"/>
      <c r="M188" s="32"/>
    </row>
    <row r="189" spans="1:13" ht="13.5" customHeight="1" x14ac:dyDescent="0.2">
      <c r="B189" s="229">
        <v>322</v>
      </c>
      <c r="C189" s="191" t="s">
        <v>90</v>
      </c>
      <c r="D189" s="129">
        <v>4500</v>
      </c>
      <c r="E189" s="50">
        <v>1500</v>
      </c>
      <c r="F189" s="324">
        <v>6000</v>
      </c>
      <c r="G189" s="31">
        <f>E189/D189*100</f>
        <v>33.333333333333329</v>
      </c>
      <c r="H189" s="31">
        <f>F189/D189*100</f>
        <v>133.33333333333331</v>
      </c>
      <c r="I189" s="178"/>
      <c r="J189" s="178"/>
      <c r="K189" s="178"/>
      <c r="L189" s="84"/>
      <c r="M189" s="32"/>
    </row>
    <row r="190" spans="1:13" ht="13.5" customHeight="1" x14ac:dyDescent="0.2">
      <c r="A190" s="512" t="s">
        <v>356</v>
      </c>
      <c r="B190" s="455"/>
      <c r="C190" s="456"/>
      <c r="D190" s="126">
        <f>D191</f>
        <v>1000</v>
      </c>
      <c r="E190" s="220">
        <f>E191</f>
        <v>1500</v>
      </c>
      <c r="F190" s="172">
        <f>F191</f>
        <v>2500</v>
      </c>
      <c r="G190" s="19">
        <f t="shared" ref="G190:G191" si="37">E190/D190*100</f>
        <v>150</v>
      </c>
      <c r="H190" s="19">
        <f>F190/D190*100</f>
        <v>250</v>
      </c>
      <c r="I190" s="178"/>
      <c r="J190" s="178"/>
      <c r="K190" s="178"/>
    </row>
    <row r="191" spans="1:13" ht="13.5" customHeight="1" x14ac:dyDescent="0.2">
      <c r="A191" s="571" t="s">
        <v>97</v>
      </c>
      <c r="B191" s="572"/>
      <c r="C191" s="573"/>
      <c r="D191" s="127">
        <f>D195</f>
        <v>1000</v>
      </c>
      <c r="E191" s="160">
        <f>E195</f>
        <v>1500</v>
      </c>
      <c r="F191" s="127">
        <f>F195</f>
        <v>2500</v>
      </c>
      <c r="G191" s="183">
        <f t="shared" si="37"/>
        <v>150</v>
      </c>
      <c r="H191" s="183">
        <v>0</v>
      </c>
      <c r="I191" s="178"/>
      <c r="J191" s="178"/>
      <c r="K191" s="178"/>
    </row>
    <row r="192" spans="1:13" ht="13.5" customHeight="1" x14ac:dyDescent="0.2">
      <c r="A192" s="431" t="s">
        <v>235</v>
      </c>
      <c r="B192" s="432"/>
      <c r="C192" s="441"/>
      <c r="D192" s="128">
        <v>0</v>
      </c>
      <c r="E192" s="222">
        <v>500</v>
      </c>
      <c r="F192" s="174">
        <v>500</v>
      </c>
      <c r="G192" s="22">
        <v>0</v>
      </c>
      <c r="H192" s="22">
        <v>0</v>
      </c>
      <c r="I192" s="178"/>
      <c r="J192" s="178"/>
      <c r="K192" s="178"/>
    </row>
    <row r="193" spans="1:12" ht="13.5" customHeight="1" x14ac:dyDescent="0.2">
      <c r="A193" s="560" t="s">
        <v>282</v>
      </c>
      <c r="B193" s="561"/>
      <c r="C193" s="562"/>
      <c r="D193" s="128">
        <v>1000</v>
      </c>
      <c r="E193" s="222">
        <v>-1000</v>
      </c>
      <c r="F193" s="174">
        <v>0</v>
      </c>
      <c r="G193" s="22">
        <v>0</v>
      </c>
      <c r="H193" s="22">
        <v>0</v>
      </c>
      <c r="I193" s="178"/>
      <c r="J193" s="178"/>
      <c r="K193" s="178"/>
    </row>
    <row r="194" spans="1:12" ht="13.5" customHeight="1" x14ac:dyDescent="0.2">
      <c r="A194" s="457" t="s">
        <v>285</v>
      </c>
      <c r="B194" s="458"/>
      <c r="C194" s="459"/>
      <c r="D194" s="128">
        <v>0</v>
      </c>
      <c r="E194" s="222">
        <v>2000</v>
      </c>
      <c r="F194" s="174">
        <v>2000</v>
      </c>
      <c r="G194" s="22"/>
      <c r="H194" s="22"/>
      <c r="I194" s="178"/>
      <c r="J194" s="178"/>
      <c r="K194" s="178"/>
      <c r="L194" s="32"/>
    </row>
    <row r="195" spans="1:12" ht="13.5" customHeight="1" x14ac:dyDescent="0.2">
      <c r="B195" s="300">
        <v>3</v>
      </c>
      <c r="C195" s="207" t="s">
        <v>77</v>
      </c>
      <c r="D195" s="132">
        <f t="shared" ref="D195:F196" si="38">D196</f>
        <v>1000</v>
      </c>
      <c r="E195" s="162">
        <f t="shared" si="38"/>
        <v>1500</v>
      </c>
      <c r="F195" s="132">
        <f t="shared" si="38"/>
        <v>2500</v>
      </c>
      <c r="G195" s="31">
        <f t="shared" ref="G195:G197" si="39">E195/D195*100</f>
        <v>150</v>
      </c>
      <c r="H195" s="31">
        <v>0</v>
      </c>
      <c r="I195" s="178"/>
      <c r="J195" s="178"/>
      <c r="K195" s="178"/>
    </row>
    <row r="196" spans="1:12" ht="13.5" customHeight="1" x14ac:dyDescent="0.2">
      <c r="B196" s="301">
        <v>32</v>
      </c>
      <c r="C196" s="207" t="s">
        <v>78</v>
      </c>
      <c r="D196" s="132">
        <f t="shared" si="38"/>
        <v>1000</v>
      </c>
      <c r="E196" s="162">
        <f t="shared" si="38"/>
        <v>1500</v>
      </c>
      <c r="F196" s="132">
        <f t="shared" si="38"/>
        <v>2500</v>
      </c>
      <c r="G196" s="31">
        <f t="shared" si="39"/>
        <v>150</v>
      </c>
      <c r="H196" s="31">
        <v>0</v>
      </c>
      <c r="I196" s="178"/>
      <c r="J196" s="178"/>
      <c r="K196" s="178"/>
    </row>
    <row r="197" spans="1:12" ht="13.5" customHeight="1" x14ac:dyDescent="0.2">
      <c r="B197" s="229">
        <v>323</v>
      </c>
      <c r="C197" s="203" t="s">
        <v>91</v>
      </c>
      <c r="D197" s="129">
        <v>1000</v>
      </c>
      <c r="E197" s="50">
        <v>1500</v>
      </c>
      <c r="F197" s="324">
        <v>2500</v>
      </c>
      <c r="G197" s="31">
        <f t="shared" si="39"/>
        <v>150</v>
      </c>
      <c r="H197" s="31">
        <v>0</v>
      </c>
      <c r="I197" s="178"/>
      <c r="J197" s="178"/>
      <c r="K197" s="178"/>
    </row>
    <row r="198" spans="1:12" ht="27.75" customHeight="1" x14ac:dyDescent="0.2">
      <c r="A198" s="512" t="s">
        <v>357</v>
      </c>
      <c r="B198" s="455"/>
      <c r="C198" s="456"/>
      <c r="D198" s="126">
        <f>D199</f>
        <v>500</v>
      </c>
      <c r="E198" s="367">
        <f>E199</f>
        <v>-500</v>
      </c>
      <c r="F198" s="126">
        <f>F199</f>
        <v>0</v>
      </c>
      <c r="G198" s="149">
        <f t="shared" ref="G198:G199" si="40">E198/D198*100</f>
        <v>-100</v>
      </c>
      <c r="H198" s="19">
        <f>F198/D198*100</f>
        <v>0</v>
      </c>
      <c r="I198" s="178"/>
      <c r="J198" s="178"/>
      <c r="K198" s="178"/>
    </row>
    <row r="199" spans="1:12" ht="13.5" customHeight="1" x14ac:dyDescent="0.2">
      <c r="A199" s="571" t="s">
        <v>97</v>
      </c>
      <c r="B199" s="572"/>
      <c r="C199" s="573"/>
      <c r="D199" s="127">
        <f>D203</f>
        <v>500</v>
      </c>
      <c r="E199" s="160">
        <f>E203</f>
        <v>-500</v>
      </c>
      <c r="F199" s="127">
        <f>F203</f>
        <v>0</v>
      </c>
      <c r="G199" s="183">
        <f t="shared" si="40"/>
        <v>-100</v>
      </c>
      <c r="H199" s="183">
        <v>0</v>
      </c>
      <c r="I199" s="178"/>
      <c r="J199" s="178"/>
      <c r="K199" s="178"/>
    </row>
    <row r="200" spans="1:12" ht="13.5" customHeight="1" x14ac:dyDescent="0.2">
      <c r="A200" s="431" t="s">
        <v>235</v>
      </c>
      <c r="B200" s="432"/>
      <c r="C200" s="441"/>
      <c r="D200" s="128">
        <v>0</v>
      </c>
      <c r="E200" s="222">
        <v>0</v>
      </c>
      <c r="F200" s="174">
        <v>0</v>
      </c>
      <c r="G200" s="22">
        <v>0</v>
      </c>
      <c r="H200" s="22">
        <v>0</v>
      </c>
      <c r="I200" s="178"/>
      <c r="J200" s="178"/>
      <c r="K200" s="178"/>
    </row>
    <row r="201" spans="1:12" ht="13.5" customHeight="1" x14ac:dyDescent="0.2">
      <c r="A201" s="560" t="s">
        <v>282</v>
      </c>
      <c r="B201" s="561"/>
      <c r="C201" s="562"/>
      <c r="D201" s="128">
        <v>500</v>
      </c>
      <c r="E201" s="222">
        <v>-500</v>
      </c>
      <c r="F201" s="174">
        <v>0</v>
      </c>
      <c r="G201" s="22">
        <v>0</v>
      </c>
      <c r="H201" s="22">
        <v>0</v>
      </c>
      <c r="I201" s="178"/>
      <c r="J201" s="178"/>
      <c r="K201" s="178"/>
    </row>
    <row r="202" spans="1:12" ht="13.5" customHeight="1" x14ac:dyDescent="0.2">
      <c r="A202" s="457" t="s">
        <v>285</v>
      </c>
      <c r="B202" s="458"/>
      <c r="C202" s="459"/>
      <c r="D202" s="128">
        <v>0</v>
      </c>
      <c r="E202" s="222">
        <v>0</v>
      </c>
      <c r="F202" s="174">
        <v>0</v>
      </c>
      <c r="G202" s="22"/>
      <c r="H202" s="22"/>
      <c r="I202" s="178"/>
      <c r="J202" s="178"/>
      <c r="K202" s="178"/>
    </row>
    <row r="203" spans="1:12" ht="13.5" customHeight="1" x14ac:dyDescent="0.2">
      <c r="B203" s="300">
        <v>3</v>
      </c>
      <c r="C203" s="207" t="s">
        <v>77</v>
      </c>
      <c r="D203" s="132">
        <f>D204</f>
        <v>500</v>
      </c>
      <c r="E203" s="162">
        <f>E204</f>
        <v>-500</v>
      </c>
      <c r="F203" s="132">
        <f>F204</f>
        <v>0</v>
      </c>
      <c r="G203" s="31">
        <f t="shared" ref="G203:G206" si="41">E203/D203*100</f>
        <v>-100</v>
      </c>
      <c r="H203" s="31">
        <v>0</v>
      </c>
      <c r="I203" s="178"/>
      <c r="J203" s="178"/>
      <c r="K203" s="178"/>
    </row>
    <row r="204" spans="1:12" ht="13.5" customHeight="1" x14ac:dyDescent="0.2">
      <c r="B204" s="301">
        <v>32</v>
      </c>
      <c r="C204" s="207" t="s">
        <v>78</v>
      </c>
      <c r="D204" s="132">
        <f>SUM(D205,D206)</f>
        <v>500</v>
      </c>
      <c r="E204" s="162">
        <f>SUM(E205,E206)</f>
        <v>-500</v>
      </c>
      <c r="F204" s="132">
        <f>SUM(F205,F206)</f>
        <v>0</v>
      </c>
      <c r="G204" s="31">
        <f t="shared" si="41"/>
        <v>-100</v>
      </c>
      <c r="H204" s="31">
        <v>0</v>
      </c>
      <c r="I204" s="178"/>
      <c r="J204" s="178"/>
      <c r="K204" s="178"/>
    </row>
    <row r="205" spans="1:12" ht="13.5" customHeight="1" x14ac:dyDescent="0.2">
      <c r="B205" s="229">
        <v>322</v>
      </c>
      <c r="C205" s="191" t="s">
        <v>90</v>
      </c>
      <c r="D205" s="129">
        <v>250</v>
      </c>
      <c r="E205" s="50">
        <v>-250</v>
      </c>
      <c r="F205" s="324">
        <v>0</v>
      </c>
      <c r="G205" s="31">
        <f t="shared" si="41"/>
        <v>-100</v>
      </c>
      <c r="H205" s="31">
        <v>0</v>
      </c>
      <c r="I205" s="178"/>
      <c r="J205" s="178"/>
      <c r="K205" s="178"/>
    </row>
    <row r="206" spans="1:12" ht="13.5" customHeight="1" x14ac:dyDescent="0.2">
      <c r="B206" s="229">
        <v>323</v>
      </c>
      <c r="C206" s="203" t="s">
        <v>91</v>
      </c>
      <c r="D206" s="129">
        <v>250</v>
      </c>
      <c r="E206" s="50">
        <v>-250</v>
      </c>
      <c r="F206" s="324">
        <v>0</v>
      </c>
      <c r="G206" s="31">
        <f t="shared" si="41"/>
        <v>-100</v>
      </c>
      <c r="H206" s="31">
        <v>0</v>
      </c>
      <c r="I206" s="178"/>
      <c r="J206" s="178"/>
      <c r="K206" s="178"/>
    </row>
    <row r="207" spans="1:12" ht="16.5" customHeight="1" x14ac:dyDescent="0.2">
      <c r="A207" s="512" t="s">
        <v>355</v>
      </c>
      <c r="B207" s="455"/>
      <c r="C207" s="456"/>
      <c r="D207" s="126">
        <f>D208</f>
        <v>30000</v>
      </c>
      <c r="E207" s="220">
        <f>E208</f>
        <v>-30000</v>
      </c>
      <c r="F207" s="172">
        <f>F208</f>
        <v>0</v>
      </c>
      <c r="G207" s="19">
        <f t="shared" si="22"/>
        <v>-100</v>
      </c>
      <c r="H207" s="19">
        <f>F207/D207*100</f>
        <v>0</v>
      </c>
      <c r="I207" s="178"/>
      <c r="J207" s="178"/>
      <c r="K207" s="178"/>
    </row>
    <row r="208" spans="1:12" s="185" customFormat="1" ht="16.5" customHeight="1" x14ac:dyDescent="0.2">
      <c r="A208" s="571" t="s">
        <v>97</v>
      </c>
      <c r="B208" s="572"/>
      <c r="C208" s="573"/>
      <c r="D208" s="127">
        <f>D212</f>
        <v>30000</v>
      </c>
      <c r="E208" s="160">
        <f>E212</f>
        <v>-30000</v>
      </c>
      <c r="F208" s="127">
        <f>F212</f>
        <v>0</v>
      </c>
      <c r="G208" s="183">
        <f t="shared" si="22"/>
        <v>-100</v>
      </c>
      <c r="H208" s="183">
        <f>F208/D208*100</f>
        <v>0</v>
      </c>
      <c r="I208" s="184"/>
      <c r="J208" s="184"/>
      <c r="K208" s="184"/>
    </row>
    <row r="209" spans="1:12" ht="13.5" customHeight="1" x14ac:dyDescent="0.2">
      <c r="A209" s="431" t="s">
        <v>235</v>
      </c>
      <c r="B209" s="432"/>
      <c r="C209" s="441"/>
      <c r="D209" s="128">
        <v>7092.8</v>
      </c>
      <c r="E209" s="222">
        <v>-7092.8</v>
      </c>
      <c r="F209" s="174">
        <v>0</v>
      </c>
      <c r="G209" s="22">
        <f t="shared" si="22"/>
        <v>-100</v>
      </c>
      <c r="H209" s="22">
        <f>F209/D209*100</f>
        <v>0</v>
      </c>
      <c r="I209" s="178"/>
      <c r="J209" s="178"/>
      <c r="K209" s="178"/>
    </row>
    <row r="210" spans="1:12" ht="13.5" customHeight="1" x14ac:dyDescent="0.2">
      <c r="A210" s="462" t="s">
        <v>293</v>
      </c>
      <c r="B210" s="463"/>
      <c r="C210" s="464"/>
      <c r="D210" s="128">
        <v>22907.200000000001</v>
      </c>
      <c r="E210" s="222">
        <v>-22907.200000000001</v>
      </c>
      <c r="F210" s="174">
        <v>0</v>
      </c>
      <c r="G210" s="22">
        <v>0</v>
      </c>
      <c r="H210" s="22">
        <v>0</v>
      </c>
      <c r="I210" s="178"/>
      <c r="J210" s="178"/>
      <c r="K210" s="178"/>
    </row>
    <row r="211" spans="1:12" ht="13.5" customHeight="1" x14ac:dyDescent="0.2">
      <c r="A211" s="567" t="s">
        <v>275</v>
      </c>
      <c r="B211" s="568"/>
      <c r="C211" s="569"/>
      <c r="D211" s="128">
        <v>0</v>
      </c>
      <c r="E211" s="222">
        <v>0</v>
      </c>
      <c r="F211" s="174">
        <v>0</v>
      </c>
      <c r="G211" s="22">
        <v>0</v>
      </c>
      <c r="H211" s="22">
        <v>0</v>
      </c>
      <c r="I211" s="178"/>
      <c r="J211" s="178"/>
      <c r="K211" s="178"/>
    </row>
    <row r="212" spans="1:12" ht="13.5" customHeight="1" x14ac:dyDescent="0.2">
      <c r="B212" s="186">
        <v>3</v>
      </c>
      <c r="C212" s="187" t="s">
        <v>77</v>
      </c>
      <c r="D212" s="124">
        <f>D213</f>
        <v>30000</v>
      </c>
      <c r="E212" s="33">
        <f>E213</f>
        <v>-30000</v>
      </c>
      <c r="F212" s="99">
        <f>F213</f>
        <v>0</v>
      </c>
      <c r="G212" s="31">
        <f t="shared" si="22"/>
        <v>-100</v>
      </c>
      <c r="H212" s="31">
        <v>0</v>
      </c>
      <c r="I212" s="178"/>
      <c r="J212" s="178"/>
      <c r="K212" s="178"/>
    </row>
    <row r="213" spans="1:12" ht="13.5" customHeight="1" x14ac:dyDescent="0.2">
      <c r="B213" s="23">
        <v>32</v>
      </c>
      <c r="C213" s="38" t="s">
        <v>78</v>
      </c>
      <c r="D213" s="108">
        <f>SUM(D214,D215)</f>
        <v>30000</v>
      </c>
      <c r="E213" s="219">
        <f>SUM(E214,E215)</f>
        <v>-30000</v>
      </c>
      <c r="F213" s="175">
        <f>SUM(F214,F215)</f>
        <v>0</v>
      </c>
      <c r="G213" s="31">
        <f t="shared" si="22"/>
        <v>-100</v>
      </c>
      <c r="H213" s="31">
        <v>0</v>
      </c>
      <c r="I213" s="178"/>
      <c r="J213" s="178"/>
      <c r="K213" s="178"/>
      <c r="L213" s="32"/>
    </row>
    <row r="214" spans="1:12" ht="13.5" customHeight="1" x14ac:dyDescent="0.2">
      <c r="B214" s="24">
        <v>323</v>
      </c>
      <c r="C214" s="40" t="s">
        <v>91</v>
      </c>
      <c r="D214" s="129">
        <v>28000</v>
      </c>
      <c r="E214" s="50">
        <v>-28000</v>
      </c>
      <c r="F214" s="324">
        <v>0</v>
      </c>
      <c r="G214" s="31">
        <f t="shared" si="22"/>
        <v>-100</v>
      </c>
      <c r="H214" s="31">
        <v>0</v>
      </c>
      <c r="I214" s="178"/>
      <c r="J214" s="178"/>
      <c r="K214" s="178"/>
    </row>
    <row r="215" spans="1:12" ht="13.5" customHeight="1" x14ac:dyDescent="0.2">
      <c r="B215" s="229">
        <v>322</v>
      </c>
      <c r="C215" s="191" t="s">
        <v>90</v>
      </c>
      <c r="D215" s="129">
        <v>2000</v>
      </c>
      <c r="E215" s="50">
        <v>-2000</v>
      </c>
      <c r="F215" s="324">
        <v>0</v>
      </c>
      <c r="G215" s="31">
        <v>0</v>
      </c>
      <c r="H215" s="31">
        <v>0</v>
      </c>
      <c r="I215" s="178"/>
      <c r="J215" s="178"/>
      <c r="K215" s="178"/>
    </row>
    <row r="216" spans="1:12" ht="13.5" customHeight="1" x14ac:dyDescent="0.2">
      <c r="A216" s="574" t="s">
        <v>358</v>
      </c>
      <c r="B216" s="574"/>
      <c r="C216" s="574"/>
      <c r="D216" s="126">
        <f>D217</f>
        <v>14000</v>
      </c>
      <c r="E216" s="220">
        <f>E217</f>
        <v>-5000</v>
      </c>
      <c r="F216" s="172">
        <f>F217</f>
        <v>9000</v>
      </c>
      <c r="G216" s="19">
        <f t="shared" si="22"/>
        <v>-35.714285714285715</v>
      </c>
      <c r="H216" s="19">
        <f>F216/D216*100</f>
        <v>64.285714285714292</v>
      </c>
      <c r="I216" s="178"/>
      <c r="J216" s="178"/>
      <c r="K216" s="178"/>
    </row>
    <row r="217" spans="1:12" ht="13.5" customHeight="1" x14ac:dyDescent="0.2">
      <c r="A217" s="506" t="s">
        <v>109</v>
      </c>
      <c r="B217" s="506"/>
      <c r="C217" s="506"/>
      <c r="D217" s="127">
        <f>D221</f>
        <v>14000</v>
      </c>
      <c r="E217" s="221">
        <f>E221</f>
        <v>-5000</v>
      </c>
      <c r="F217" s="173">
        <f>F221</f>
        <v>9000</v>
      </c>
      <c r="G217" s="21">
        <f t="shared" si="22"/>
        <v>-35.714285714285715</v>
      </c>
      <c r="H217" s="21">
        <f>F217/D217*100</f>
        <v>64.285714285714292</v>
      </c>
      <c r="I217" s="178"/>
      <c r="J217" s="178"/>
      <c r="K217" s="178"/>
    </row>
    <row r="218" spans="1:12" ht="13.5" customHeight="1" x14ac:dyDescent="0.2">
      <c r="A218" s="606" t="s">
        <v>353</v>
      </c>
      <c r="B218" s="606"/>
      <c r="C218" s="606"/>
      <c r="D218" s="128">
        <v>0</v>
      </c>
      <c r="E218" s="222">
        <v>0</v>
      </c>
      <c r="F218" s="174">
        <v>0</v>
      </c>
      <c r="G218" s="22">
        <v>0</v>
      </c>
      <c r="H218" s="22">
        <v>0</v>
      </c>
      <c r="I218" s="178"/>
      <c r="J218" s="178"/>
      <c r="K218" s="178"/>
    </row>
    <row r="219" spans="1:12" ht="13.5" customHeight="1" x14ac:dyDescent="0.2">
      <c r="A219" s="453" t="s">
        <v>235</v>
      </c>
      <c r="B219" s="453"/>
      <c r="C219" s="453"/>
      <c r="D219" s="128">
        <v>14000</v>
      </c>
      <c r="E219" s="222">
        <v>-5000</v>
      </c>
      <c r="F219" s="174">
        <v>9000</v>
      </c>
      <c r="G219" s="22">
        <f t="shared" si="22"/>
        <v>-35.714285714285715</v>
      </c>
      <c r="H219" s="22">
        <v>0</v>
      </c>
      <c r="I219" s="178"/>
      <c r="J219" s="178"/>
      <c r="K219" s="178"/>
    </row>
    <row r="220" spans="1:12" ht="13.5" customHeight="1" x14ac:dyDescent="0.2">
      <c r="A220" s="566" t="s">
        <v>275</v>
      </c>
      <c r="B220" s="566"/>
      <c r="C220" s="566"/>
      <c r="D220" s="128">
        <v>0</v>
      </c>
      <c r="E220" s="222">
        <v>0</v>
      </c>
      <c r="F220" s="174">
        <v>0</v>
      </c>
      <c r="G220" s="22">
        <v>0</v>
      </c>
      <c r="H220" s="22">
        <v>0</v>
      </c>
      <c r="I220" s="178"/>
      <c r="J220" s="178"/>
      <c r="K220" s="178"/>
    </row>
    <row r="221" spans="1:12" ht="13.5" customHeight="1" x14ac:dyDescent="0.2">
      <c r="B221" s="186">
        <v>3</v>
      </c>
      <c r="C221" s="187" t="s">
        <v>77</v>
      </c>
      <c r="D221" s="132">
        <f>D222</f>
        <v>14000</v>
      </c>
      <c r="E221" s="29">
        <f>E222</f>
        <v>-5000</v>
      </c>
      <c r="F221" s="102">
        <f>F222</f>
        <v>9000</v>
      </c>
      <c r="G221" s="31">
        <f t="shared" si="22"/>
        <v>-35.714285714285715</v>
      </c>
      <c r="H221" s="31">
        <f t="shared" ref="H221:H224" si="42">F221/E221*100</f>
        <v>-180</v>
      </c>
      <c r="I221" s="178"/>
      <c r="J221" s="178"/>
      <c r="K221" s="178"/>
    </row>
    <row r="222" spans="1:12" ht="13.5" customHeight="1" x14ac:dyDescent="0.2">
      <c r="B222" s="23">
        <v>32</v>
      </c>
      <c r="C222" s="38" t="s">
        <v>78</v>
      </c>
      <c r="D222" s="132">
        <f>SUM(D223,D224)</f>
        <v>14000</v>
      </c>
      <c r="E222" s="29">
        <f>SUM(E223,E224)</f>
        <v>-5000</v>
      </c>
      <c r="F222" s="102">
        <f>SUM(F223,F224)</f>
        <v>9000</v>
      </c>
      <c r="G222" s="31">
        <f t="shared" si="22"/>
        <v>-35.714285714285715</v>
      </c>
      <c r="H222" s="31">
        <f t="shared" si="42"/>
        <v>-180</v>
      </c>
      <c r="I222" s="178"/>
      <c r="J222" s="178"/>
      <c r="K222" s="178"/>
    </row>
    <row r="223" spans="1:12" ht="13.5" customHeight="1" x14ac:dyDescent="0.2">
      <c r="B223" s="24">
        <v>322</v>
      </c>
      <c r="C223" s="40" t="s">
        <v>90</v>
      </c>
      <c r="D223" s="129">
        <v>11000</v>
      </c>
      <c r="E223" s="50">
        <v>-3500</v>
      </c>
      <c r="F223" s="324">
        <v>7500</v>
      </c>
      <c r="G223" s="31">
        <f t="shared" si="22"/>
        <v>-31.818181818181817</v>
      </c>
      <c r="H223" s="31">
        <v>0</v>
      </c>
      <c r="I223" s="178"/>
      <c r="J223" s="178"/>
      <c r="K223" s="178"/>
      <c r="L223" s="32"/>
    </row>
    <row r="224" spans="1:12" ht="13.5" customHeight="1" x14ac:dyDescent="0.2">
      <c r="B224" s="26">
        <v>323</v>
      </c>
      <c r="C224" s="191" t="s">
        <v>91</v>
      </c>
      <c r="D224" s="129">
        <v>3000</v>
      </c>
      <c r="E224" s="50">
        <v>-1500</v>
      </c>
      <c r="F224" s="324">
        <v>1500</v>
      </c>
      <c r="G224" s="31">
        <f t="shared" si="22"/>
        <v>-50</v>
      </c>
      <c r="H224" s="31">
        <f t="shared" si="42"/>
        <v>-100</v>
      </c>
      <c r="I224" s="178"/>
      <c r="J224" s="178"/>
      <c r="K224" s="178"/>
    </row>
    <row r="225" spans="1:12" ht="13.5" customHeight="1" x14ac:dyDescent="0.2">
      <c r="A225" s="574" t="s">
        <v>387</v>
      </c>
      <c r="B225" s="473"/>
      <c r="C225" s="473"/>
      <c r="D225" s="172">
        <f>D226</f>
        <v>59500</v>
      </c>
      <c r="E225" s="220">
        <f>E230</f>
        <v>-49800</v>
      </c>
      <c r="F225" s="172">
        <f>F230</f>
        <v>9700</v>
      </c>
      <c r="G225" s="19">
        <f t="shared" ref="G225:G226" si="43">E225/D225*100</f>
        <v>-83.69747899159664</v>
      </c>
      <c r="H225" s="19">
        <f>F225/D225*100</f>
        <v>16.30252100840336</v>
      </c>
    </row>
    <row r="226" spans="1:12" ht="13.5" customHeight="1" x14ac:dyDescent="0.2">
      <c r="A226" s="506" t="s">
        <v>109</v>
      </c>
      <c r="B226" s="506"/>
      <c r="C226" s="506"/>
      <c r="D226" s="173">
        <f>D230</f>
        <v>59500</v>
      </c>
      <c r="E226" s="221">
        <f>E230</f>
        <v>-49800</v>
      </c>
      <c r="F226" s="173">
        <f>F230</f>
        <v>9700</v>
      </c>
      <c r="G226" s="21">
        <f t="shared" si="43"/>
        <v>-83.69747899159664</v>
      </c>
      <c r="H226" s="21">
        <f t="shared" ref="H226" si="44">F226/E226*100</f>
        <v>-19.477911646586346</v>
      </c>
    </row>
    <row r="227" spans="1:12" ht="13.5" customHeight="1" x14ac:dyDescent="0.2">
      <c r="A227" s="453" t="s">
        <v>235</v>
      </c>
      <c r="B227" s="453"/>
      <c r="C227" s="453"/>
      <c r="D227" s="174">
        <v>40000</v>
      </c>
      <c r="E227" s="222">
        <v>-30300</v>
      </c>
      <c r="F227" s="174">
        <v>9700</v>
      </c>
      <c r="G227" s="22">
        <f t="shared" ref="G227" si="45">E227/D227*100</f>
        <v>-75.75</v>
      </c>
      <c r="H227" s="22">
        <f t="shared" ref="H227" si="46">F227/E227*100</f>
        <v>-32.013201320132012</v>
      </c>
      <c r="L227" s="32"/>
    </row>
    <row r="228" spans="1:12" ht="13.5" customHeight="1" x14ac:dyDescent="0.2">
      <c r="A228" s="560" t="s">
        <v>282</v>
      </c>
      <c r="B228" s="561"/>
      <c r="C228" s="562"/>
      <c r="D228" s="174">
        <v>19500</v>
      </c>
      <c r="E228" s="222">
        <v>-19500</v>
      </c>
      <c r="F228" s="174">
        <v>0</v>
      </c>
      <c r="G228" s="22">
        <v>0</v>
      </c>
      <c r="H228" s="22">
        <v>0</v>
      </c>
    </row>
    <row r="229" spans="1:12" ht="13.5" customHeight="1" x14ac:dyDescent="0.2">
      <c r="A229" s="457" t="s">
        <v>285</v>
      </c>
      <c r="B229" s="458"/>
      <c r="C229" s="459"/>
      <c r="D229" s="174">
        <v>0</v>
      </c>
      <c r="E229" s="222">
        <v>0</v>
      </c>
      <c r="F229" s="174">
        <v>0</v>
      </c>
      <c r="G229" s="22"/>
      <c r="H229" s="22"/>
    </row>
    <row r="230" spans="1:12" ht="13.5" customHeight="1" x14ac:dyDescent="0.2">
      <c r="B230" s="186">
        <v>3</v>
      </c>
      <c r="C230" s="187" t="s">
        <v>77</v>
      </c>
      <c r="D230" s="99">
        <f t="shared" ref="D230:F230" si="47">D231</f>
        <v>59500</v>
      </c>
      <c r="E230" s="33">
        <f t="shared" si="47"/>
        <v>-49800</v>
      </c>
      <c r="F230" s="99">
        <f t="shared" si="47"/>
        <v>9700</v>
      </c>
      <c r="G230" s="97">
        <f t="shared" ref="G230:H236" si="48">E230/D230*100</f>
        <v>-83.69747899159664</v>
      </c>
      <c r="H230" s="97">
        <f t="shared" si="48"/>
        <v>-19.477911646586346</v>
      </c>
    </row>
    <row r="231" spans="1:12" ht="13.5" customHeight="1" x14ac:dyDescent="0.2">
      <c r="B231" s="23">
        <v>32</v>
      </c>
      <c r="C231" s="38" t="s">
        <v>78</v>
      </c>
      <c r="D231" s="175">
        <f>SUM(D232,D233)</f>
        <v>59500</v>
      </c>
      <c r="E231" s="219">
        <f>SUM(E232,E233)</f>
        <v>-49800</v>
      </c>
      <c r="F231" s="175">
        <f>SUM(F232,F233)</f>
        <v>9700</v>
      </c>
      <c r="G231" s="97">
        <f t="shared" si="48"/>
        <v>-83.69747899159664</v>
      </c>
      <c r="H231" s="97">
        <f t="shared" si="48"/>
        <v>-19.477911646586346</v>
      </c>
    </row>
    <row r="232" spans="1:12" ht="13.5" customHeight="1" x14ac:dyDescent="0.2">
      <c r="B232" s="24">
        <v>323</v>
      </c>
      <c r="C232" s="40" t="s">
        <v>91</v>
      </c>
      <c r="D232" s="134">
        <v>55000</v>
      </c>
      <c r="E232" s="371">
        <v>-45500</v>
      </c>
      <c r="F232" s="164">
        <v>9500</v>
      </c>
      <c r="G232" s="31">
        <f t="shared" si="48"/>
        <v>-82.727272727272734</v>
      </c>
      <c r="H232" s="31">
        <f t="shared" si="48"/>
        <v>-20.87912087912088</v>
      </c>
    </row>
    <row r="233" spans="1:12" ht="13.5" customHeight="1" x14ac:dyDescent="0.2">
      <c r="B233" s="229">
        <v>322</v>
      </c>
      <c r="C233" s="191" t="s">
        <v>90</v>
      </c>
      <c r="D233" s="134">
        <v>4500</v>
      </c>
      <c r="E233" s="371">
        <v>-4300</v>
      </c>
      <c r="F233" s="164">
        <v>200</v>
      </c>
      <c r="G233" s="31">
        <f t="shared" si="48"/>
        <v>-95.555555555555557</v>
      </c>
      <c r="H233" s="31">
        <f t="shared" si="48"/>
        <v>-4.6511627906976747</v>
      </c>
    </row>
    <row r="234" spans="1:12" ht="28.5" customHeight="1" x14ac:dyDescent="0.2">
      <c r="A234" s="598" t="s">
        <v>388</v>
      </c>
      <c r="B234" s="598"/>
      <c r="C234" s="598"/>
      <c r="D234" s="126">
        <f t="shared" ref="D234:F235" si="49">D235</f>
        <v>13000</v>
      </c>
      <c r="E234" s="367">
        <f t="shared" si="49"/>
        <v>-1200</v>
      </c>
      <c r="F234" s="126">
        <f t="shared" si="49"/>
        <v>11800</v>
      </c>
      <c r="G234" s="149">
        <f t="shared" si="48"/>
        <v>-9.2307692307692317</v>
      </c>
      <c r="H234" s="149">
        <f>F234/D234*100</f>
        <v>90.769230769230774</v>
      </c>
    </row>
    <row r="235" spans="1:12" ht="13.5" customHeight="1" x14ac:dyDescent="0.2">
      <c r="A235" s="599" t="s">
        <v>276</v>
      </c>
      <c r="B235" s="599"/>
      <c r="C235" s="599"/>
      <c r="D235" s="127">
        <f>D237</f>
        <v>13000</v>
      </c>
      <c r="E235" s="221">
        <f>E237</f>
        <v>-1200</v>
      </c>
      <c r="F235" s="173">
        <f t="shared" si="49"/>
        <v>11800</v>
      </c>
      <c r="G235" s="21">
        <f t="shared" si="48"/>
        <v>-9.2307692307692317</v>
      </c>
      <c r="H235" s="21">
        <v>0</v>
      </c>
    </row>
    <row r="236" spans="1:12" ht="13.5" customHeight="1" x14ac:dyDescent="0.2">
      <c r="A236" s="600" t="s">
        <v>236</v>
      </c>
      <c r="B236" s="600"/>
      <c r="C236" s="600"/>
      <c r="D236" s="128">
        <f t="shared" ref="D236:F237" si="50">D237</f>
        <v>13000</v>
      </c>
      <c r="E236" s="222">
        <f t="shared" si="50"/>
        <v>-1200</v>
      </c>
      <c r="F236" s="174">
        <f t="shared" si="50"/>
        <v>11800</v>
      </c>
      <c r="G236" s="22">
        <f t="shared" si="48"/>
        <v>-9.2307692307692317</v>
      </c>
      <c r="H236" s="22">
        <v>0</v>
      </c>
    </row>
    <row r="237" spans="1:12" ht="13.5" customHeight="1" x14ac:dyDescent="0.2">
      <c r="B237" s="186">
        <v>3</v>
      </c>
      <c r="C237" s="187" t="s">
        <v>77</v>
      </c>
      <c r="D237" s="132">
        <f t="shared" si="50"/>
        <v>13000</v>
      </c>
      <c r="E237" s="29">
        <f t="shared" si="50"/>
        <v>-1200</v>
      </c>
      <c r="F237" s="102">
        <f t="shared" si="50"/>
        <v>11800</v>
      </c>
      <c r="G237" s="97">
        <f t="shared" ref="G237:G239" si="51">E237/D237*100</f>
        <v>-9.2307692307692317</v>
      </c>
      <c r="H237" s="97">
        <v>0</v>
      </c>
    </row>
    <row r="238" spans="1:12" ht="13.5" customHeight="1" x14ac:dyDescent="0.2">
      <c r="B238" s="23">
        <v>32</v>
      </c>
      <c r="C238" s="38" t="s">
        <v>78</v>
      </c>
      <c r="D238" s="175">
        <f>SUM(D239)</f>
        <v>13000</v>
      </c>
      <c r="E238" s="219">
        <f>SUM(E239)</f>
        <v>-1200</v>
      </c>
      <c r="F238" s="175">
        <f>SUM(F239)</f>
        <v>11800</v>
      </c>
      <c r="G238" s="97">
        <f t="shared" si="51"/>
        <v>-9.2307692307692317</v>
      </c>
      <c r="H238" s="97">
        <v>0</v>
      </c>
    </row>
    <row r="239" spans="1:12" ht="13.5" customHeight="1" x14ac:dyDescent="0.2">
      <c r="B239" s="26">
        <v>323</v>
      </c>
      <c r="C239" s="190" t="s">
        <v>277</v>
      </c>
      <c r="D239" s="129">
        <v>13000</v>
      </c>
      <c r="E239" s="50">
        <v>-1200</v>
      </c>
      <c r="F239" s="324">
        <v>11800</v>
      </c>
      <c r="G239" s="31">
        <f t="shared" si="51"/>
        <v>-9.2307692307692317</v>
      </c>
      <c r="H239" s="31">
        <v>0</v>
      </c>
      <c r="I239" s="84"/>
      <c r="L239" s="32"/>
    </row>
    <row r="240" spans="1:12" ht="28.5" customHeight="1" x14ac:dyDescent="0.2">
      <c r="A240" s="577" t="s">
        <v>360</v>
      </c>
      <c r="B240" s="475"/>
      <c r="C240" s="475"/>
      <c r="D240" s="126">
        <f t="shared" ref="D240:F243" si="52">D241</f>
        <v>3000</v>
      </c>
      <c r="E240" s="367">
        <f t="shared" si="52"/>
        <v>-600</v>
      </c>
      <c r="F240" s="126">
        <f t="shared" si="52"/>
        <v>2400</v>
      </c>
      <c r="G240" s="149">
        <f>E240/D240*100</f>
        <v>-20</v>
      </c>
      <c r="H240" s="19">
        <f>F240/D240*100</f>
        <v>80</v>
      </c>
    </row>
    <row r="241" spans="1:12" ht="13.5" customHeight="1" x14ac:dyDescent="0.2">
      <c r="A241" s="599" t="s">
        <v>276</v>
      </c>
      <c r="B241" s="599"/>
      <c r="C241" s="599"/>
      <c r="D241" s="127">
        <f>D243</f>
        <v>3000</v>
      </c>
      <c r="E241" s="221">
        <f>E243</f>
        <v>-600</v>
      </c>
      <c r="F241" s="173">
        <f t="shared" si="52"/>
        <v>2400</v>
      </c>
      <c r="G241" s="21">
        <f t="shared" ref="G241:G245" si="53">E241/D241*100</f>
        <v>-20</v>
      </c>
      <c r="H241" s="21">
        <v>0</v>
      </c>
    </row>
    <row r="242" spans="1:12" ht="13.5" customHeight="1" x14ac:dyDescent="0.2">
      <c r="A242" s="597" t="s">
        <v>235</v>
      </c>
      <c r="B242" s="453"/>
      <c r="C242" s="453"/>
      <c r="D242" s="128">
        <f t="shared" si="52"/>
        <v>3000</v>
      </c>
      <c r="E242" s="222">
        <f t="shared" si="52"/>
        <v>-600</v>
      </c>
      <c r="F242" s="174">
        <f t="shared" si="52"/>
        <v>2400</v>
      </c>
      <c r="G242" s="22">
        <f t="shared" si="53"/>
        <v>-20</v>
      </c>
      <c r="H242" s="22">
        <v>0</v>
      </c>
    </row>
    <row r="243" spans="1:12" ht="13.5" customHeight="1" x14ac:dyDescent="0.2">
      <c r="A243" s="248"/>
      <c r="B243" s="247">
        <v>3</v>
      </c>
      <c r="C243" s="207" t="s">
        <v>77</v>
      </c>
      <c r="D243" s="124">
        <f t="shared" si="52"/>
        <v>3000</v>
      </c>
      <c r="E243" s="33">
        <f t="shared" si="52"/>
        <v>-600</v>
      </c>
      <c r="F243" s="99">
        <f t="shared" si="52"/>
        <v>2400</v>
      </c>
      <c r="G243" s="31">
        <f t="shared" si="53"/>
        <v>-20</v>
      </c>
      <c r="H243" s="31">
        <v>0</v>
      </c>
    </row>
    <row r="244" spans="1:12" ht="13.5" customHeight="1" x14ac:dyDescent="0.2">
      <c r="B244" s="186">
        <v>32</v>
      </c>
      <c r="C244" s="187" t="s">
        <v>78</v>
      </c>
      <c r="D244" s="108">
        <f>D245</f>
        <v>3000</v>
      </c>
      <c r="E244" s="219">
        <f>E245</f>
        <v>-600</v>
      </c>
      <c r="F244" s="175">
        <f>F245</f>
        <v>2400</v>
      </c>
      <c r="G244" s="31">
        <f t="shared" si="53"/>
        <v>-20</v>
      </c>
      <c r="H244" s="31">
        <v>0</v>
      </c>
    </row>
    <row r="245" spans="1:12" ht="13.5" customHeight="1" x14ac:dyDescent="0.2">
      <c r="B245" s="26">
        <v>323</v>
      </c>
      <c r="C245" s="191" t="s">
        <v>91</v>
      </c>
      <c r="D245" s="129">
        <v>3000</v>
      </c>
      <c r="E245" s="50">
        <v>-600</v>
      </c>
      <c r="F245" s="324">
        <v>2400</v>
      </c>
      <c r="G245" s="31">
        <f t="shared" si="53"/>
        <v>-20</v>
      </c>
      <c r="H245" s="31">
        <v>0</v>
      </c>
    </row>
    <row r="246" spans="1:12" ht="13.5" customHeight="1" x14ac:dyDescent="0.2">
      <c r="A246" s="577" t="s">
        <v>359</v>
      </c>
      <c r="B246" s="475"/>
      <c r="C246" s="475"/>
      <c r="D246" s="126">
        <f>D247</f>
        <v>4000</v>
      </c>
      <c r="E246" s="220">
        <f>E247</f>
        <v>-2500</v>
      </c>
      <c r="F246" s="172">
        <f>F247</f>
        <v>1500</v>
      </c>
      <c r="G246" s="19">
        <f t="shared" ref="G246:G253" si="54">E246/D246*100</f>
        <v>-62.5</v>
      </c>
      <c r="H246" s="19">
        <f>F246/D246*100</f>
        <v>37.5</v>
      </c>
    </row>
    <row r="247" spans="1:12" ht="13.5" customHeight="1" x14ac:dyDescent="0.2">
      <c r="A247" s="599" t="s">
        <v>278</v>
      </c>
      <c r="B247" s="599"/>
      <c r="C247" s="599"/>
      <c r="D247" s="127">
        <f>D251</f>
        <v>4000</v>
      </c>
      <c r="E247" s="221">
        <f>E251</f>
        <v>-2500</v>
      </c>
      <c r="F247" s="173">
        <f>F251</f>
        <v>1500</v>
      </c>
      <c r="G247" s="21">
        <f t="shared" si="54"/>
        <v>-62.5</v>
      </c>
      <c r="H247" s="21">
        <f t="shared" ref="H247:H253" si="55">F247/E247*100</f>
        <v>-60</v>
      </c>
    </row>
    <row r="248" spans="1:12" ht="13.5" customHeight="1" x14ac:dyDescent="0.2">
      <c r="A248" s="453" t="s">
        <v>235</v>
      </c>
      <c r="B248" s="453"/>
      <c r="C248" s="453"/>
      <c r="D248" s="128">
        <v>3800</v>
      </c>
      <c r="E248" s="222">
        <v>-2500</v>
      </c>
      <c r="F248" s="174">
        <v>1300</v>
      </c>
      <c r="G248" s="22">
        <f t="shared" si="54"/>
        <v>-65.789473684210535</v>
      </c>
      <c r="H248" s="22">
        <f t="shared" si="55"/>
        <v>-52</v>
      </c>
    </row>
    <row r="249" spans="1:12" ht="13.5" customHeight="1" x14ac:dyDescent="0.2">
      <c r="A249" s="601" t="s">
        <v>381</v>
      </c>
      <c r="B249" s="602"/>
      <c r="C249" s="602"/>
      <c r="D249" s="128">
        <v>200</v>
      </c>
      <c r="E249" s="222">
        <v>0</v>
      </c>
      <c r="F249" s="174">
        <v>200</v>
      </c>
      <c r="G249" s="22">
        <v>0</v>
      </c>
      <c r="H249" s="22">
        <v>0</v>
      </c>
      <c r="K249" s="32"/>
    </row>
    <row r="250" spans="1:12" ht="13.5" customHeight="1" x14ac:dyDescent="0.2">
      <c r="A250" s="566" t="s">
        <v>275</v>
      </c>
      <c r="B250" s="566"/>
      <c r="C250" s="566"/>
      <c r="D250" s="128">
        <v>0</v>
      </c>
      <c r="E250" s="222">
        <v>0</v>
      </c>
      <c r="F250" s="174">
        <v>0</v>
      </c>
      <c r="G250" s="22">
        <v>0</v>
      </c>
      <c r="H250" s="22">
        <v>0</v>
      </c>
    </row>
    <row r="251" spans="1:12" ht="13.5" customHeight="1" x14ac:dyDescent="0.2">
      <c r="B251" s="186">
        <v>3</v>
      </c>
      <c r="C251" s="187" t="s">
        <v>77</v>
      </c>
      <c r="D251" s="124">
        <f t="shared" ref="D251:F252" si="56">D252</f>
        <v>4000</v>
      </c>
      <c r="E251" s="33">
        <f t="shared" si="56"/>
        <v>-2500</v>
      </c>
      <c r="F251" s="99">
        <f t="shared" si="56"/>
        <v>1500</v>
      </c>
      <c r="G251" s="31">
        <f t="shared" si="54"/>
        <v>-62.5</v>
      </c>
      <c r="H251" s="31">
        <f t="shared" si="55"/>
        <v>-60</v>
      </c>
    </row>
    <row r="252" spans="1:12" ht="13.5" customHeight="1" x14ac:dyDescent="0.2">
      <c r="B252" s="23">
        <v>32</v>
      </c>
      <c r="C252" s="38" t="s">
        <v>78</v>
      </c>
      <c r="D252" s="246">
        <f t="shared" si="56"/>
        <v>4000</v>
      </c>
      <c r="E252" s="373">
        <f t="shared" si="56"/>
        <v>-2500</v>
      </c>
      <c r="F252" s="336">
        <f t="shared" si="56"/>
        <v>1500</v>
      </c>
      <c r="G252" s="31">
        <f t="shared" si="54"/>
        <v>-62.5</v>
      </c>
      <c r="H252" s="31">
        <f t="shared" si="55"/>
        <v>-60</v>
      </c>
    </row>
    <row r="253" spans="1:12" ht="13.5" customHeight="1" x14ac:dyDescent="0.2">
      <c r="A253" s="39"/>
      <c r="B253" s="26">
        <v>323</v>
      </c>
      <c r="C253" s="191" t="s">
        <v>91</v>
      </c>
      <c r="D253" s="250">
        <v>4000</v>
      </c>
      <c r="E253" s="295">
        <v>-2500</v>
      </c>
      <c r="F253" s="335">
        <v>1500</v>
      </c>
      <c r="G253" s="31">
        <f t="shared" si="54"/>
        <v>-62.5</v>
      </c>
      <c r="H253" s="31">
        <f t="shared" si="55"/>
        <v>-60</v>
      </c>
    </row>
    <row r="254" spans="1:12" ht="26.25" customHeight="1" x14ac:dyDescent="0.2">
      <c r="A254" s="467" t="s">
        <v>330</v>
      </c>
      <c r="B254" s="476"/>
      <c r="C254" s="477"/>
      <c r="D254" s="249">
        <f>SUM(D255,D269,D280)</f>
        <v>668500</v>
      </c>
      <c r="E254" s="374">
        <f>SUM(E255,E269,E280)</f>
        <v>-16860</v>
      </c>
      <c r="F254" s="249">
        <f>SUM(F255,F269,F280)</f>
        <v>651640</v>
      </c>
      <c r="G254" s="109">
        <f>E254/D254*100</f>
        <v>-2.5220643231114432</v>
      </c>
      <c r="H254" s="109">
        <f>D254/F254*100</f>
        <v>102.58731815112638</v>
      </c>
      <c r="I254" s="32"/>
      <c r="J254" s="32"/>
      <c r="K254" s="32"/>
    </row>
    <row r="255" spans="1:12" ht="18.75" customHeight="1" x14ac:dyDescent="0.2">
      <c r="A255" s="563" t="s">
        <v>279</v>
      </c>
      <c r="B255" s="564"/>
      <c r="C255" s="565"/>
      <c r="D255" s="126">
        <f>D256</f>
        <v>90000</v>
      </c>
      <c r="E255" s="367">
        <f>E256</f>
        <v>43640</v>
      </c>
      <c r="F255" s="126">
        <f>F256</f>
        <v>133640</v>
      </c>
      <c r="G255" s="149">
        <f>E255/D255*100</f>
        <v>48.488888888888887</v>
      </c>
      <c r="H255" s="19">
        <f>F255/D255*100</f>
        <v>148.48888888888888</v>
      </c>
      <c r="I255" s="288"/>
      <c r="J255" s="288"/>
      <c r="K255" s="288"/>
      <c r="L255" s="32"/>
    </row>
    <row r="256" spans="1:12" ht="13.5" customHeight="1" x14ac:dyDescent="0.2">
      <c r="A256" s="444" t="s">
        <v>109</v>
      </c>
      <c r="B256" s="445"/>
      <c r="C256" s="446"/>
      <c r="D256" s="130">
        <f>D264</f>
        <v>90000</v>
      </c>
      <c r="E256" s="368">
        <f>E264</f>
        <v>43640</v>
      </c>
      <c r="F256" s="327">
        <f>F264</f>
        <v>133640</v>
      </c>
      <c r="G256" s="21">
        <f>E256/D256*100</f>
        <v>48.488888888888887</v>
      </c>
      <c r="H256" s="21">
        <v>0</v>
      </c>
      <c r="I256" s="32"/>
      <c r="J256" s="32"/>
      <c r="K256" s="32"/>
    </row>
    <row r="257" spans="1:14" ht="13.5" customHeight="1" x14ac:dyDescent="0.2">
      <c r="A257" s="541" t="s">
        <v>294</v>
      </c>
      <c r="B257" s="542"/>
      <c r="C257" s="543"/>
      <c r="D257" s="128">
        <v>18000</v>
      </c>
      <c r="E257" s="222">
        <v>101540</v>
      </c>
      <c r="F257" s="174">
        <v>119540</v>
      </c>
      <c r="G257" s="22">
        <f t="shared" ref="G257" si="57">E257/D257*100</f>
        <v>564.11111111111109</v>
      </c>
      <c r="H257" s="22">
        <v>0</v>
      </c>
      <c r="I257" s="32"/>
      <c r="J257" s="32"/>
      <c r="K257" s="32"/>
      <c r="L257" s="39"/>
    </row>
    <row r="258" spans="1:14" ht="13.5" customHeight="1" x14ac:dyDescent="0.2">
      <c r="A258" s="462" t="s">
        <v>293</v>
      </c>
      <c r="B258" s="463"/>
      <c r="C258" s="464"/>
      <c r="D258" s="128">
        <v>0</v>
      </c>
      <c r="E258" s="222">
        <v>0</v>
      </c>
      <c r="F258" s="174">
        <v>0</v>
      </c>
      <c r="G258" s="22">
        <v>0</v>
      </c>
      <c r="H258" s="22">
        <v>0</v>
      </c>
      <c r="I258" s="32"/>
      <c r="J258" s="32"/>
      <c r="K258" s="32"/>
    </row>
    <row r="259" spans="1:14" ht="13.5" customHeight="1" x14ac:dyDescent="0.2">
      <c r="A259" s="612" t="s">
        <v>353</v>
      </c>
      <c r="B259" s="613"/>
      <c r="C259" s="614"/>
      <c r="D259" s="128">
        <v>0</v>
      </c>
      <c r="E259" s="222">
        <v>0</v>
      </c>
      <c r="F259" s="174">
        <v>0</v>
      </c>
      <c r="G259" s="22">
        <v>0</v>
      </c>
      <c r="H259" s="22">
        <v>0</v>
      </c>
      <c r="I259" s="32"/>
      <c r="J259" s="32"/>
      <c r="K259" s="32"/>
    </row>
    <row r="260" spans="1:14" ht="13.5" customHeight="1" x14ac:dyDescent="0.2">
      <c r="A260" s="431" t="s">
        <v>235</v>
      </c>
      <c r="B260" s="432"/>
      <c r="C260" s="441"/>
      <c r="D260" s="128">
        <v>36000</v>
      </c>
      <c r="E260" s="222">
        <v>-21900</v>
      </c>
      <c r="F260" s="174">
        <v>14100</v>
      </c>
      <c r="G260" s="22">
        <f t="shared" ref="G260" si="58">E260/D260*100</f>
        <v>-60.833333333333329</v>
      </c>
      <c r="H260" s="22">
        <v>0</v>
      </c>
      <c r="I260" s="32"/>
      <c r="J260" s="32"/>
      <c r="K260" s="32"/>
    </row>
    <row r="261" spans="1:14" ht="13.5" customHeight="1" x14ac:dyDescent="0.2">
      <c r="A261" s="457" t="s">
        <v>285</v>
      </c>
      <c r="B261" s="458"/>
      <c r="C261" s="459"/>
      <c r="D261" s="128">
        <v>0</v>
      </c>
      <c r="E261" s="222">
        <v>0</v>
      </c>
      <c r="F261" s="174">
        <v>0</v>
      </c>
      <c r="G261" s="22">
        <v>0</v>
      </c>
      <c r="H261" s="22">
        <v>0</v>
      </c>
      <c r="I261" s="32"/>
      <c r="J261" s="32"/>
      <c r="K261" s="32"/>
    </row>
    <row r="262" spans="1:14" ht="13.5" customHeight="1" x14ac:dyDescent="0.2">
      <c r="A262" s="560" t="s">
        <v>282</v>
      </c>
      <c r="B262" s="561"/>
      <c r="C262" s="562"/>
      <c r="D262" s="128">
        <v>36000</v>
      </c>
      <c r="E262" s="222">
        <v>-36000</v>
      </c>
      <c r="F262" s="174">
        <v>0</v>
      </c>
      <c r="G262" s="22">
        <v>0</v>
      </c>
      <c r="H262" s="22">
        <v>0</v>
      </c>
      <c r="I262" s="32"/>
      <c r="J262" s="32"/>
      <c r="K262" s="32"/>
    </row>
    <row r="263" spans="1:14" ht="13.5" customHeight="1" x14ac:dyDescent="0.2">
      <c r="A263" s="434" t="s">
        <v>249</v>
      </c>
      <c r="B263" s="435"/>
      <c r="C263" s="436"/>
      <c r="D263" s="128">
        <v>0</v>
      </c>
      <c r="E263" s="222">
        <v>0</v>
      </c>
      <c r="F263" s="174">
        <v>0</v>
      </c>
      <c r="G263" s="22">
        <v>0</v>
      </c>
      <c r="H263" s="22">
        <v>0</v>
      </c>
      <c r="I263" s="32"/>
      <c r="J263" s="32"/>
      <c r="K263" s="32"/>
    </row>
    <row r="264" spans="1:14" ht="13.5" customHeight="1" x14ac:dyDescent="0.2">
      <c r="B264" s="188">
        <v>4</v>
      </c>
      <c r="C264" s="187" t="s">
        <v>101</v>
      </c>
      <c r="D264" s="124">
        <f>D265</f>
        <v>90000</v>
      </c>
      <c r="E264" s="29">
        <f>E265</f>
        <v>43640</v>
      </c>
      <c r="F264" s="102">
        <f>F265</f>
        <v>133640</v>
      </c>
      <c r="G264" s="31">
        <f t="shared" ref="G264:G265" si="59">E264/D264*100</f>
        <v>48.488888888888887</v>
      </c>
      <c r="H264" s="31">
        <v>0</v>
      </c>
      <c r="I264" s="154"/>
      <c r="J264" s="154"/>
      <c r="K264" s="154"/>
      <c r="L264" s="223"/>
    </row>
    <row r="265" spans="1:14" ht="13.5" customHeight="1" x14ac:dyDescent="0.2">
      <c r="B265" s="112">
        <v>42</v>
      </c>
      <c r="C265" s="38" t="s">
        <v>102</v>
      </c>
      <c r="D265" s="124">
        <f>SUM(D266,D267,D268)</f>
        <v>90000</v>
      </c>
      <c r="E265" s="29">
        <f>SUM(E266,E267,E268)</f>
        <v>43640</v>
      </c>
      <c r="F265" s="102">
        <f>SUM(F266,F267,F268)</f>
        <v>133640</v>
      </c>
      <c r="G265" s="31">
        <f t="shared" si="59"/>
        <v>48.488888888888887</v>
      </c>
      <c r="H265" s="31">
        <v>0</v>
      </c>
      <c r="I265" s="154"/>
      <c r="J265" s="154"/>
      <c r="K265" s="154"/>
      <c r="L265" s="575"/>
      <c r="M265" s="575"/>
      <c r="N265" s="575"/>
    </row>
    <row r="266" spans="1:14" ht="13.5" customHeight="1" x14ac:dyDescent="0.2">
      <c r="B266" s="113">
        <v>421</v>
      </c>
      <c r="C266" s="40" t="s">
        <v>108</v>
      </c>
      <c r="D266" s="261">
        <v>87500</v>
      </c>
      <c r="E266" s="50">
        <v>-23400</v>
      </c>
      <c r="F266" s="324">
        <v>64100</v>
      </c>
      <c r="G266" s="31">
        <f>E266/D266*100</f>
        <v>-26.74285714285714</v>
      </c>
      <c r="H266" s="31">
        <v>0</v>
      </c>
      <c r="I266" s="154"/>
      <c r="J266" s="154"/>
      <c r="K266" s="154"/>
      <c r="L266" s="575"/>
      <c r="M266" s="575"/>
      <c r="N266" s="575"/>
    </row>
    <row r="267" spans="1:14" ht="13.5" customHeight="1" x14ac:dyDescent="0.2">
      <c r="B267" s="113">
        <v>426</v>
      </c>
      <c r="C267" s="40" t="s">
        <v>111</v>
      </c>
      <c r="D267" s="261">
        <v>2500</v>
      </c>
      <c r="E267" s="375">
        <v>-2500</v>
      </c>
      <c r="F267" s="324">
        <v>0</v>
      </c>
      <c r="G267" s="31">
        <v>0</v>
      </c>
      <c r="H267" s="31">
        <v>0</v>
      </c>
      <c r="I267" s="154"/>
      <c r="J267" s="154"/>
      <c r="K267" s="154"/>
      <c r="L267" s="575"/>
      <c r="M267" s="575"/>
      <c r="N267" s="575"/>
    </row>
    <row r="268" spans="1:14" ht="13.5" customHeight="1" x14ac:dyDescent="0.2">
      <c r="B268" s="242">
        <v>422</v>
      </c>
      <c r="C268" s="241" t="s">
        <v>262</v>
      </c>
      <c r="D268" s="261">
        <v>0</v>
      </c>
      <c r="E268" s="50">
        <v>69540</v>
      </c>
      <c r="F268" s="324">
        <v>69540</v>
      </c>
      <c r="G268" s="31">
        <v>0</v>
      </c>
      <c r="H268" s="31">
        <v>0</v>
      </c>
      <c r="I268" s="154"/>
      <c r="J268" s="154"/>
      <c r="K268" s="154"/>
      <c r="L268" s="575"/>
      <c r="M268" s="575"/>
      <c r="N268" s="575"/>
    </row>
    <row r="269" spans="1:14" ht="21" customHeight="1" x14ac:dyDescent="0.2">
      <c r="A269" s="563" t="s">
        <v>169</v>
      </c>
      <c r="B269" s="564"/>
      <c r="C269" s="565"/>
      <c r="D269" s="126">
        <f>D270</f>
        <v>3500</v>
      </c>
      <c r="E269" s="367">
        <f>E270</f>
        <v>-3500</v>
      </c>
      <c r="F269" s="126">
        <f>F270</f>
        <v>0</v>
      </c>
      <c r="G269" s="149">
        <f>E269/D269*100</f>
        <v>-100</v>
      </c>
      <c r="H269" s="19">
        <f>F269/D269*100</f>
        <v>0</v>
      </c>
      <c r="J269" s="32"/>
      <c r="L269" s="575"/>
      <c r="M269" s="575"/>
      <c r="N269" s="575"/>
    </row>
    <row r="270" spans="1:14" ht="13.5" customHeight="1" x14ac:dyDescent="0.2">
      <c r="A270" s="444" t="s">
        <v>109</v>
      </c>
      <c r="B270" s="445"/>
      <c r="C270" s="446"/>
      <c r="D270" s="127">
        <f>D276</f>
        <v>3500</v>
      </c>
      <c r="E270" s="221">
        <f>E276</f>
        <v>-3500</v>
      </c>
      <c r="F270" s="173">
        <f>F276</f>
        <v>0</v>
      </c>
      <c r="G270" s="21">
        <f>E270/D270*100</f>
        <v>-100</v>
      </c>
      <c r="H270" s="21">
        <v>0</v>
      </c>
    </row>
    <row r="271" spans="1:14" ht="13.5" customHeight="1" x14ac:dyDescent="0.2">
      <c r="A271" s="431" t="s">
        <v>235</v>
      </c>
      <c r="B271" s="432"/>
      <c r="C271" s="441"/>
      <c r="D271" s="128">
        <v>3500</v>
      </c>
      <c r="E271" s="222">
        <v>-3500</v>
      </c>
      <c r="F271" s="174">
        <v>0</v>
      </c>
      <c r="G271" s="22">
        <f t="shared" ref="G271" si="60">E271/D271*100</f>
        <v>-100</v>
      </c>
      <c r="H271" s="22">
        <v>0</v>
      </c>
    </row>
    <row r="272" spans="1:14" ht="13.5" customHeight="1" x14ac:dyDescent="0.2">
      <c r="A272" s="434" t="s">
        <v>249</v>
      </c>
      <c r="B272" s="435"/>
      <c r="C272" s="436"/>
      <c r="D272" s="128">
        <v>0</v>
      </c>
      <c r="E272" s="222">
        <v>0</v>
      </c>
      <c r="F272" s="174">
        <v>0</v>
      </c>
      <c r="G272" s="22">
        <v>0</v>
      </c>
      <c r="H272" s="22">
        <v>0</v>
      </c>
    </row>
    <row r="273" spans="1:14" ht="13.5" customHeight="1" x14ac:dyDescent="0.2">
      <c r="A273" s="457" t="s">
        <v>285</v>
      </c>
      <c r="B273" s="458"/>
      <c r="C273" s="459"/>
      <c r="D273" s="128">
        <v>0</v>
      </c>
      <c r="E273" s="222">
        <v>0</v>
      </c>
      <c r="F273" s="174">
        <v>0</v>
      </c>
      <c r="G273" s="22">
        <v>0</v>
      </c>
      <c r="H273" s="22">
        <v>0</v>
      </c>
    </row>
    <row r="274" spans="1:14" ht="13.5" customHeight="1" x14ac:dyDescent="0.2">
      <c r="A274" s="550" t="s">
        <v>248</v>
      </c>
      <c r="B274" s="551"/>
      <c r="C274" s="552"/>
      <c r="D274" s="128">
        <v>0</v>
      </c>
      <c r="E274" s="222">
        <v>0</v>
      </c>
      <c r="F274" s="174">
        <v>0</v>
      </c>
      <c r="G274" s="22">
        <v>0</v>
      </c>
      <c r="H274" s="22">
        <v>0</v>
      </c>
    </row>
    <row r="275" spans="1:14" ht="13.5" customHeight="1" x14ac:dyDescent="0.2">
      <c r="A275" s="560" t="s">
        <v>282</v>
      </c>
      <c r="B275" s="561"/>
      <c r="C275" s="562"/>
      <c r="D275" s="128">
        <v>0</v>
      </c>
      <c r="E275" s="222">
        <v>0</v>
      </c>
      <c r="F275" s="174">
        <v>0</v>
      </c>
      <c r="G275" s="22">
        <v>0</v>
      </c>
      <c r="H275" s="22">
        <v>0</v>
      </c>
    </row>
    <row r="276" spans="1:14" ht="12.75" customHeight="1" x14ac:dyDescent="0.2">
      <c r="B276" s="188">
        <v>4</v>
      </c>
      <c r="C276" s="227" t="s">
        <v>298</v>
      </c>
      <c r="D276" s="124">
        <f>D277</f>
        <v>3500</v>
      </c>
      <c r="E276" s="33">
        <f>E277</f>
        <v>-3500</v>
      </c>
      <c r="F276" s="99">
        <f>F277</f>
        <v>0</v>
      </c>
      <c r="G276" s="31">
        <f t="shared" ref="G276:G277" si="61">E276/D276*100</f>
        <v>-100</v>
      </c>
      <c r="H276" s="31">
        <v>0</v>
      </c>
    </row>
    <row r="277" spans="1:14" ht="13.5" customHeight="1" x14ac:dyDescent="0.2">
      <c r="B277" s="112">
        <v>42</v>
      </c>
      <c r="C277" s="228" t="s">
        <v>299</v>
      </c>
      <c r="D277" s="108">
        <f>SUM(D278,D279)</f>
        <v>3500</v>
      </c>
      <c r="E277" s="219">
        <f>SUM(E278:E279)</f>
        <v>-3500</v>
      </c>
      <c r="F277" s="175">
        <f>SUM(F278:F279)</f>
        <v>0</v>
      </c>
      <c r="G277" s="31">
        <f t="shared" si="61"/>
        <v>-100</v>
      </c>
      <c r="H277" s="31">
        <v>0</v>
      </c>
      <c r="L277" s="199"/>
    </row>
    <row r="278" spans="1:14" ht="13.5" customHeight="1" x14ac:dyDescent="0.2">
      <c r="B278" s="113">
        <v>421</v>
      </c>
      <c r="C278" s="40" t="s">
        <v>108</v>
      </c>
      <c r="D278" s="137">
        <v>1000</v>
      </c>
      <c r="E278" s="50">
        <v>-1000</v>
      </c>
      <c r="F278" s="324">
        <v>0</v>
      </c>
      <c r="G278" s="31">
        <v>0</v>
      </c>
      <c r="H278" s="31">
        <v>0</v>
      </c>
    </row>
    <row r="279" spans="1:14" ht="13.5" customHeight="1" x14ac:dyDescent="0.2">
      <c r="B279" s="189">
        <v>422</v>
      </c>
      <c r="C279" s="190" t="s">
        <v>177</v>
      </c>
      <c r="D279" s="129">
        <v>2500</v>
      </c>
      <c r="E279" s="50">
        <v>-2500</v>
      </c>
      <c r="F279" s="324">
        <v>0</v>
      </c>
      <c r="G279" s="31">
        <v>0</v>
      </c>
      <c r="H279" s="31">
        <v>0</v>
      </c>
    </row>
    <row r="280" spans="1:14" ht="13.5" customHeight="1" x14ac:dyDescent="0.2">
      <c r="A280" s="512" t="s">
        <v>251</v>
      </c>
      <c r="B280" s="513"/>
      <c r="C280" s="514"/>
      <c r="D280" s="126">
        <f>D281</f>
        <v>575000</v>
      </c>
      <c r="E280" s="220">
        <f>E281</f>
        <v>-57000</v>
      </c>
      <c r="F280" s="172">
        <f>F281</f>
        <v>518000</v>
      </c>
      <c r="G280" s="19">
        <f>E280/D280*100</f>
        <v>-9.9130434782608692</v>
      </c>
      <c r="H280" s="19">
        <f>F280/D280*100</f>
        <v>90.086956521739125</v>
      </c>
    </row>
    <row r="281" spans="1:14" ht="13.5" customHeight="1" x14ac:dyDescent="0.2">
      <c r="A281" s="444" t="s">
        <v>109</v>
      </c>
      <c r="B281" s="445"/>
      <c r="C281" s="446"/>
      <c r="D281" s="127">
        <f>SUM(D290,D293)</f>
        <v>575000</v>
      </c>
      <c r="E281" s="221">
        <f>SUM(E290,E293)</f>
        <v>-57000</v>
      </c>
      <c r="F281" s="173">
        <f>SUM(F290+F293)</f>
        <v>518000</v>
      </c>
      <c r="G281" s="21">
        <f>E281/D281*100</f>
        <v>-9.9130434782608692</v>
      </c>
      <c r="H281" s="21">
        <v>0</v>
      </c>
      <c r="L281" s="39"/>
      <c r="M281" s="39"/>
      <c r="N281" s="39"/>
    </row>
    <row r="282" spans="1:14" ht="13.5" customHeight="1" x14ac:dyDescent="0.2">
      <c r="A282" s="440" t="s">
        <v>235</v>
      </c>
      <c r="B282" s="610"/>
      <c r="C282" s="611"/>
      <c r="D282" s="128">
        <v>0</v>
      </c>
      <c r="E282" s="222">
        <v>0</v>
      </c>
      <c r="F282" s="174">
        <v>0</v>
      </c>
      <c r="G282" s="22">
        <v>0</v>
      </c>
      <c r="H282" s="22">
        <v>0</v>
      </c>
      <c r="M282" s="84"/>
      <c r="N282" s="39"/>
    </row>
    <row r="283" spans="1:14" ht="13.5" customHeight="1" x14ac:dyDescent="0.2">
      <c r="A283" s="541" t="s">
        <v>294</v>
      </c>
      <c r="B283" s="542"/>
      <c r="C283" s="543"/>
      <c r="D283" s="128">
        <v>200000</v>
      </c>
      <c r="E283" s="222">
        <v>-130000</v>
      </c>
      <c r="F283" s="174">
        <v>70000</v>
      </c>
      <c r="G283" s="22">
        <f t="shared" ref="G283:G286" si="62">E283/D283*100</f>
        <v>-65</v>
      </c>
      <c r="H283" s="22">
        <v>0</v>
      </c>
      <c r="L283" s="576"/>
      <c r="M283" s="576"/>
    </row>
    <row r="284" spans="1:14" ht="13.5" customHeight="1" x14ac:dyDescent="0.2">
      <c r="A284" s="547" t="s">
        <v>244</v>
      </c>
      <c r="B284" s="548"/>
      <c r="C284" s="549"/>
      <c r="D284" s="128">
        <v>65000</v>
      </c>
      <c r="E284" s="222">
        <v>-42000</v>
      </c>
      <c r="F284" s="174">
        <v>23000</v>
      </c>
      <c r="G284" s="22">
        <f t="shared" si="62"/>
        <v>-64.615384615384613</v>
      </c>
      <c r="H284" s="22">
        <v>0</v>
      </c>
    </row>
    <row r="285" spans="1:14" ht="13.5" customHeight="1" x14ac:dyDescent="0.2">
      <c r="A285" s="550" t="s">
        <v>243</v>
      </c>
      <c r="B285" s="551"/>
      <c r="C285" s="552"/>
      <c r="D285" s="128">
        <v>1200</v>
      </c>
      <c r="E285" s="222">
        <v>0</v>
      </c>
      <c r="F285" s="174">
        <v>1200</v>
      </c>
      <c r="G285" s="22">
        <f t="shared" si="62"/>
        <v>0</v>
      </c>
      <c r="H285" s="22">
        <v>0</v>
      </c>
      <c r="L285" s="402"/>
    </row>
    <row r="286" spans="1:14" ht="13.5" customHeight="1" x14ac:dyDescent="0.2">
      <c r="A286" s="550" t="s">
        <v>248</v>
      </c>
      <c r="B286" s="551"/>
      <c r="C286" s="552"/>
      <c r="D286" s="128">
        <v>200</v>
      </c>
      <c r="E286" s="222">
        <v>0</v>
      </c>
      <c r="F286" s="174">
        <v>200</v>
      </c>
      <c r="G286" s="22">
        <f t="shared" si="62"/>
        <v>0</v>
      </c>
      <c r="H286" s="22">
        <v>0</v>
      </c>
    </row>
    <row r="287" spans="1:14" ht="13.5" customHeight="1" x14ac:dyDescent="0.2">
      <c r="A287" s="557" t="s">
        <v>282</v>
      </c>
      <c r="B287" s="558"/>
      <c r="C287" s="559"/>
      <c r="D287" s="128">
        <v>308600</v>
      </c>
      <c r="E287" s="222">
        <v>-308600</v>
      </c>
      <c r="F287" s="174">
        <v>0</v>
      </c>
      <c r="G287" s="22">
        <v>0</v>
      </c>
      <c r="H287" s="22">
        <v>0</v>
      </c>
    </row>
    <row r="288" spans="1:14" ht="13.5" customHeight="1" x14ac:dyDescent="0.2">
      <c r="A288" s="462" t="s">
        <v>293</v>
      </c>
      <c r="B288" s="463"/>
      <c r="C288" s="492"/>
      <c r="D288" s="128">
        <v>0</v>
      </c>
      <c r="E288" s="222">
        <v>0</v>
      </c>
      <c r="F288" s="174">
        <v>0</v>
      </c>
      <c r="G288" s="22">
        <v>0</v>
      </c>
      <c r="H288" s="22">
        <v>0</v>
      </c>
    </row>
    <row r="289" spans="1:15" ht="13.5" customHeight="1" x14ac:dyDescent="0.2">
      <c r="A289" s="457" t="s">
        <v>285</v>
      </c>
      <c r="B289" s="458"/>
      <c r="C289" s="459"/>
      <c r="D289" s="128">
        <v>0</v>
      </c>
      <c r="E289" s="222">
        <v>423600</v>
      </c>
      <c r="F289" s="174">
        <v>423600</v>
      </c>
      <c r="G289" s="22">
        <v>0</v>
      </c>
      <c r="H289" s="22">
        <v>0</v>
      </c>
      <c r="L289" s="32"/>
    </row>
    <row r="290" spans="1:15" ht="13.5" customHeight="1" x14ac:dyDescent="0.2">
      <c r="A290" s="168"/>
      <c r="B290" s="186">
        <v>3</v>
      </c>
      <c r="C290" s="187" t="s">
        <v>77</v>
      </c>
      <c r="D290" s="124">
        <f t="shared" ref="D290:F291" si="63">D291</f>
        <v>25000</v>
      </c>
      <c r="E290" s="33">
        <f t="shared" si="63"/>
        <v>-10000</v>
      </c>
      <c r="F290" s="99">
        <f t="shared" si="63"/>
        <v>15000</v>
      </c>
      <c r="G290" s="31">
        <f t="shared" ref="G290:G295" si="64">E290/D290*100</f>
        <v>-40</v>
      </c>
      <c r="H290" s="31">
        <v>0</v>
      </c>
    </row>
    <row r="291" spans="1:15" ht="13.5" customHeight="1" x14ac:dyDescent="0.2">
      <c r="A291" s="168"/>
      <c r="B291" s="23">
        <v>32</v>
      </c>
      <c r="C291" s="38" t="s">
        <v>78</v>
      </c>
      <c r="D291" s="124">
        <f t="shared" si="63"/>
        <v>25000</v>
      </c>
      <c r="E291" s="33">
        <f t="shared" si="63"/>
        <v>-10000</v>
      </c>
      <c r="F291" s="99">
        <f t="shared" si="63"/>
        <v>15000</v>
      </c>
      <c r="G291" s="31">
        <f t="shared" si="64"/>
        <v>-40</v>
      </c>
      <c r="H291" s="31">
        <v>0</v>
      </c>
      <c r="K291" s="39"/>
    </row>
    <row r="292" spans="1:15" ht="13.5" customHeight="1" x14ac:dyDescent="0.2">
      <c r="A292" s="168"/>
      <c r="B292" s="24">
        <v>323</v>
      </c>
      <c r="C292" s="44" t="s">
        <v>376</v>
      </c>
      <c r="D292" s="261">
        <v>25000</v>
      </c>
      <c r="E292" s="48">
        <v>-10000</v>
      </c>
      <c r="F292" s="401">
        <v>15000</v>
      </c>
      <c r="G292" s="31">
        <f t="shared" si="64"/>
        <v>-40</v>
      </c>
      <c r="H292" s="31">
        <v>0</v>
      </c>
      <c r="J292" s="39"/>
      <c r="L292" s="442"/>
      <c r="N292" s="39"/>
    </row>
    <row r="293" spans="1:15" ht="13.5" customHeight="1" x14ac:dyDescent="0.2">
      <c r="B293" s="114">
        <v>4</v>
      </c>
      <c r="C293" s="43" t="s">
        <v>176</v>
      </c>
      <c r="D293" s="132">
        <f>D294</f>
        <v>550000</v>
      </c>
      <c r="E293" s="162">
        <f>E294</f>
        <v>-47000</v>
      </c>
      <c r="F293" s="132">
        <f>F294</f>
        <v>503000</v>
      </c>
      <c r="G293" s="31">
        <f t="shared" si="64"/>
        <v>-8.545454545454545</v>
      </c>
      <c r="H293" s="31">
        <f t="shared" ref="H293:H295" si="65">F293/E293*100</f>
        <v>-1070.2127659574469</v>
      </c>
      <c r="L293" s="442"/>
    </row>
    <row r="294" spans="1:15" ht="13.5" customHeight="1" x14ac:dyDescent="0.2">
      <c r="B294" s="114">
        <v>42</v>
      </c>
      <c r="C294" s="38" t="s">
        <v>102</v>
      </c>
      <c r="D294" s="132">
        <f>SUM(D295,D296)</f>
        <v>550000</v>
      </c>
      <c r="E294" s="162">
        <f>SUM(E295,E296)</f>
        <v>-47000</v>
      </c>
      <c r="F294" s="132">
        <f>SUM(F295,F296)</f>
        <v>503000</v>
      </c>
      <c r="G294" s="31">
        <f t="shared" si="64"/>
        <v>-8.545454545454545</v>
      </c>
      <c r="H294" s="31">
        <f t="shared" si="65"/>
        <v>-1070.2127659574469</v>
      </c>
      <c r="L294" s="442"/>
      <c r="N294" s="39"/>
    </row>
    <row r="295" spans="1:15" ht="13.5" customHeight="1" x14ac:dyDescent="0.2">
      <c r="B295" s="120">
        <v>421</v>
      </c>
      <c r="C295" s="40" t="s">
        <v>108</v>
      </c>
      <c r="D295" s="277">
        <v>550000</v>
      </c>
      <c r="E295" s="50">
        <v>-47000</v>
      </c>
      <c r="F295" s="324">
        <v>503000</v>
      </c>
      <c r="G295" s="31">
        <f t="shared" si="64"/>
        <v>-8.545454545454545</v>
      </c>
      <c r="H295" s="31">
        <f t="shared" si="65"/>
        <v>-1070.2127659574469</v>
      </c>
      <c r="L295" s="442"/>
    </row>
    <row r="296" spans="1:15" ht="13.5" customHeight="1" x14ac:dyDescent="0.2">
      <c r="B296" s="196">
        <v>426</v>
      </c>
      <c r="C296" s="191" t="s">
        <v>111</v>
      </c>
      <c r="D296" s="129">
        <v>0</v>
      </c>
      <c r="E296" s="50">
        <v>0</v>
      </c>
      <c r="F296" s="324">
        <v>0</v>
      </c>
      <c r="G296" s="31">
        <v>0</v>
      </c>
      <c r="H296" s="31">
        <v>0</v>
      </c>
      <c r="L296" s="442"/>
    </row>
    <row r="297" spans="1:15" ht="21.6" customHeight="1" x14ac:dyDescent="0.2">
      <c r="A297" s="467" t="s">
        <v>331</v>
      </c>
      <c r="B297" s="468"/>
      <c r="C297" s="469"/>
      <c r="D297" s="125">
        <f>SUM(D298,D311)</f>
        <v>301000</v>
      </c>
      <c r="E297" s="363">
        <f>SUM(E311,E298)</f>
        <v>256870</v>
      </c>
      <c r="F297" s="125">
        <f>SUM(F311,F298)</f>
        <v>557870</v>
      </c>
      <c r="G297" s="109">
        <f>E297/D297*100</f>
        <v>85.338870431893682</v>
      </c>
      <c r="H297" s="109">
        <v>0</v>
      </c>
      <c r="I297" s="32"/>
      <c r="J297" s="32"/>
      <c r="K297" s="32"/>
    </row>
    <row r="298" spans="1:15" ht="13.5" customHeight="1" x14ac:dyDescent="0.2">
      <c r="A298" s="454" t="s">
        <v>112</v>
      </c>
      <c r="B298" s="455"/>
      <c r="C298" s="456"/>
      <c r="D298" s="136">
        <f>D299</f>
        <v>291000</v>
      </c>
      <c r="E298" s="376">
        <f>E299</f>
        <v>266870</v>
      </c>
      <c r="F298" s="338">
        <f>F299</f>
        <v>557870</v>
      </c>
      <c r="G298" s="19">
        <f>E298/D298*100</f>
        <v>91.707903780068733</v>
      </c>
      <c r="H298" s="19">
        <f>F298/D298*100</f>
        <v>191.70790378006873</v>
      </c>
      <c r="I298" s="32"/>
      <c r="J298" s="32"/>
      <c r="K298" s="32"/>
    </row>
    <row r="299" spans="1:15" ht="13.5" customHeight="1" x14ac:dyDescent="0.2">
      <c r="A299" s="544" t="s">
        <v>109</v>
      </c>
      <c r="B299" s="545"/>
      <c r="C299" s="546"/>
      <c r="D299" s="127">
        <f>SUM(D306)</f>
        <v>291000</v>
      </c>
      <c r="E299" s="221">
        <f>E306</f>
        <v>266870</v>
      </c>
      <c r="F299" s="173">
        <f>F306</f>
        <v>557870</v>
      </c>
      <c r="G299" s="21">
        <f>E299/D299*100</f>
        <v>91.707903780068733</v>
      </c>
      <c r="H299" s="21">
        <v>0</v>
      </c>
      <c r="I299" s="32"/>
      <c r="J299" s="32"/>
      <c r="K299" s="32"/>
    </row>
    <row r="300" spans="1:15" ht="13.5" customHeight="1" x14ac:dyDescent="0.2">
      <c r="A300" s="462" t="s">
        <v>315</v>
      </c>
      <c r="B300" s="463"/>
      <c r="C300" s="464"/>
      <c r="D300" s="128">
        <v>1000</v>
      </c>
      <c r="E300" s="222">
        <v>0</v>
      </c>
      <c r="F300" s="174">
        <v>1000</v>
      </c>
      <c r="G300" s="22">
        <f t="shared" ref="G300:G305" si="66">E300/D300*100</f>
        <v>0</v>
      </c>
      <c r="H300" s="22">
        <v>0</v>
      </c>
      <c r="I300" s="32"/>
      <c r="J300" s="32"/>
      <c r="K300" s="32"/>
      <c r="L300" s="39"/>
      <c r="N300" s="86"/>
      <c r="O300" s="86"/>
    </row>
    <row r="301" spans="1:15" ht="13.5" customHeight="1" x14ac:dyDescent="0.2">
      <c r="A301" s="462" t="s">
        <v>378</v>
      </c>
      <c r="B301" s="463"/>
      <c r="C301" s="464"/>
      <c r="D301" s="128">
        <v>400</v>
      </c>
      <c r="E301" s="222">
        <v>-250</v>
      </c>
      <c r="F301" s="174">
        <v>150</v>
      </c>
      <c r="G301" s="22">
        <f t="shared" si="66"/>
        <v>-62.5</v>
      </c>
      <c r="H301" s="22">
        <v>0</v>
      </c>
      <c r="I301" s="32"/>
      <c r="J301" s="32"/>
      <c r="K301" s="32"/>
    </row>
    <row r="302" spans="1:15" ht="13.5" customHeight="1" x14ac:dyDescent="0.2">
      <c r="A302" s="457" t="s">
        <v>285</v>
      </c>
      <c r="B302" s="458"/>
      <c r="C302" s="459"/>
      <c r="D302" s="128">
        <v>0</v>
      </c>
      <c r="E302" s="222">
        <v>510320</v>
      </c>
      <c r="F302" s="174">
        <v>510320</v>
      </c>
      <c r="G302" s="22">
        <v>0</v>
      </c>
      <c r="H302" s="22">
        <v>0</v>
      </c>
      <c r="I302" s="32"/>
      <c r="J302" s="32"/>
      <c r="K302" s="32"/>
    </row>
    <row r="303" spans="1:15" ht="13.5" customHeight="1" x14ac:dyDescent="0.2">
      <c r="A303" s="541" t="s">
        <v>294</v>
      </c>
      <c r="B303" s="542"/>
      <c r="C303" s="543"/>
      <c r="D303" s="128">
        <v>0</v>
      </c>
      <c r="E303" s="222">
        <v>46400</v>
      </c>
      <c r="F303" s="174">
        <v>46400</v>
      </c>
      <c r="G303" s="22">
        <v>0</v>
      </c>
      <c r="H303" s="22">
        <v>0</v>
      </c>
      <c r="I303" s="32"/>
      <c r="J303" s="32"/>
      <c r="K303" s="32"/>
    </row>
    <row r="304" spans="1:15" ht="13.5" customHeight="1" x14ac:dyDescent="0.2">
      <c r="A304" s="508" t="s">
        <v>244</v>
      </c>
      <c r="B304" s="508"/>
      <c r="C304" s="556"/>
      <c r="D304" s="128">
        <v>0</v>
      </c>
      <c r="E304" s="222">
        <v>0</v>
      </c>
      <c r="F304" s="174">
        <v>0</v>
      </c>
      <c r="G304" s="22">
        <v>0</v>
      </c>
      <c r="H304" s="22">
        <v>0</v>
      </c>
      <c r="I304" s="32"/>
      <c r="J304" s="32"/>
      <c r="K304" s="32"/>
    </row>
    <row r="305" spans="1:15" ht="13.5" customHeight="1" x14ac:dyDescent="0.2">
      <c r="A305" s="450" t="s">
        <v>282</v>
      </c>
      <c r="B305" s="451"/>
      <c r="C305" s="452"/>
      <c r="D305" s="128">
        <v>289600</v>
      </c>
      <c r="E305" s="222">
        <v>-289600</v>
      </c>
      <c r="F305" s="174">
        <v>0</v>
      </c>
      <c r="G305" s="22">
        <f t="shared" si="66"/>
        <v>-100</v>
      </c>
      <c r="H305" s="22">
        <v>0</v>
      </c>
      <c r="I305" s="32"/>
      <c r="J305" s="32"/>
      <c r="K305" s="32"/>
      <c r="L305" s="199"/>
    </row>
    <row r="306" spans="1:15" ht="13.5" customHeight="1" x14ac:dyDescent="0.2">
      <c r="B306" s="186">
        <v>3</v>
      </c>
      <c r="C306" s="187" t="s">
        <v>77</v>
      </c>
      <c r="D306" s="132">
        <f>SUM(D307,D309)</f>
        <v>291000</v>
      </c>
      <c r="E306" s="162">
        <f>SUM(E307,E309)</f>
        <v>266870</v>
      </c>
      <c r="F306" s="132">
        <f>SUM(F307,F309)</f>
        <v>557870</v>
      </c>
      <c r="G306" s="31">
        <f>E306/D306*100</f>
        <v>91.707903780068733</v>
      </c>
      <c r="H306" s="31">
        <v>0</v>
      </c>
      <c r="I306" s="32"/>
      <c r="J306" s="32"/>
      <c r="K306" s="32"/>
    </row>
    <row r="307" spans="1:15" ht="13.5" customHeight="1" x14ac:dyDescent="0.2">
      <c r="B307" s="23">
        <v>32</v>
      </c>
      <c r="C307" s="38" t="s">
        <v>78</v>
      </c>
      <c r="D307" s="132">
        <f>D308</f>
        <v>0</v>
      </c>
      <c r="E307" s="29">
        <v>0</v>
      </c>
      <c r="F307" s="102">
        <v>0</v>
      </c>
      <c r="G307" s="31">
        <v>0</v>
      </c>
      <c r="H307" s="31">
        <v>0</v>
      </c>
      <c r="I307" s="32"/>
      <c r="J307" s="32"/>
      <c r="K307" s="32"/>
    </row>
    <row r="308" spans="1:15" ht="13.5" customHeight="1" x14ac:dyDescent="0.2">
      <c r="B308" s="24">
        <v>323</v>
      </c>
      <c r="C308" s="40" t="s">
        <v>300</v>
      </c>
      <c r="D308" s="129">
        <v>0</v>
      </c>
      <c r="E308" s="50">
        <v>0</v>
      </c>
      <c r="F308" s="324">
        <v>0</v>
      </c>
      <c r="G308" s="31">
        <v>0</v>
      </c>
      <c r="H308" s="31">
        <v>0</v>
      </c>
      <c r="I308" s="32"/>
      <c r="J308" s="32"/>
      <c r="K308" s="32"/>
    </row>
    <row r="309" spans="1:15" ht="13.5" customHeight="1" x14ac:dyDescent="0.2">
      <c r="B309" s="49">
        <v>38</v>
      </c>
      <c r="C309" s="43" t="s">
        <v>166</v>
      </c>
      <c r="D309" s="132">
        <f>D310</f>
        <v>291000</v>
      </c>
      <c r="E309" s="29">
        <f>E310</f>
        <v>266870</v>
      </c>
      <c r="F309" s="102">
        <f>F310</f>
        <v>557870</v>
      </c>
      <c r="G309" s="31">
        <f t="shared" ref="G309:G310" si="67">E309/D309*100</f>
        <v>91.707903780068733</v>
      </c>
      <c r="H309" s="31">
        <v>0</v>
      </c>
      <c r="I309" s="32"/>
      <c r="J309" s="32"/>
      <c r="K309" s="32"/>
    </row>
    <row r="310" spans="1:15" ht="13.5" customHeight="1" x14ac:dyDescent="0.2">
      <c r="B310" s="155">
        <v>386</v>
      </c>
      <c r="C310" s="47" t="s">
        <v>172</v>
      </c>
      <c r="D310" s="129">
        <v>291000</v>
      </c>
      <c r="E310" s="50">
        <v>266870</v>
      </c>
      <c r="F310" s="324">
        <v>557870</v>
      </c>
      <c r="G310" s="31">
        <f t="shared" si="67"/>
        <v>91.707903780068733</v>
      </c>
      <c r="H310" s="31">
        <v>0</v>
      </c>
      <c r="I310" s="32"/>
      <c r="J310" s="32"/>
      <c r="K310" s="32"/>
    </row>
    <row r="311" spans="1:15" ht="13.5" customHeight="1" x14ac:dyDescent="0.2">
      <c r="A311" s="512" t="s">
        <v>113</v>
      </c>
      <c r="B311" s="513"/>
      <c r="C311" s="514"/>
      <c r="D311" s="126">
        <f>D312</f>
        <v>10000</v>
      </c>
      <c r="E311" s="220">
        <f>E312</f>
        <v>-10000</v>
      </c>
      <c r="F311" s="172">
        <f>F312</f>
        <v>0</v>
      </c>
      <c r="G311" s="19">
        <f>E311/D311*100</f>
        <v>-100</v>
      </c>
      <c r="H311" s="19">
        <f>F311/D311*100</f>
        <v>0</v>
      </c>
      <c r="I311" s="32"/>
      <c r="J311" s="32"/>
      <c r="K311" s="32"/>
      <c r="L311" s="439"/>
      <c r="M311" s="439"/>
      <c r="N311" s="439"/>
    </row>
    <row r="312" spans="1:15" ht="13.5" customHeight="1" x14ac:dyDescent="0.2">
      <c r="A312" s="444" t="s">
        <v>109</v>
      </c>
      <c r="B312" s="445"/>
      <c r="C312" s="446"/>
      <c r="D312" s="127">
        <f>SUM(D319,D324)</f>
        <v>10000</v>
      </c>
      <c r="E312" s="221">
        <f>SUM(E319,E324)</f>
        <v>-10000</v>
      </c>
      <c r="F312" s="173">
        <f>SUM(F319,F324)</f>
        <v>0</v>
      </c>
      <c r="G312" s="21">
        <f>E312/D312*100</f>
        <v>-100</v>
      </c>
      <c r="H312" s="21">
        <v>0</v>
      </c>
      <c r="I312" s="32"/>
      <c r="J312" s="32"/>
      <c r="K312" s="32"/>
    </row>
    <row r="313" spans="1:15" ht="13.5" customHeight="1" x14ac:dyDescent="0.2">
      <c r="A313" s="541" t="s">
        <v>294</v>
      </c>
      <c r="B313" s="542"/>
      <c r="C313" s="543"/>
      <c r="D313" s="128">
        <v>0</v>
      </c>
      <c r="E313" s="222">
        <v>0</v>
      </c>
      <c r="F313" s="174">
        <v>0</v>
      </c>
      <c r="G313" s="22">
        <v>0</v>
      </c>
      <c r="H313" s="22">
        <v>0</v>
      </c>
      <c r="I313" s="32"/>
      <c r="J313" s="32"/>
      <c r="K313" s="32"/>
      <c r="L313" s="39"/>
      <c r="N313" s="86"/>
      <c r="O313" s="86"/>
    </row>
    <row r="314" spans="1:15" s="32" customFormat="1" ht="13.5" customHeight="1" x14ac:dyDescent="0.2">
      <c r="A314" s="440" t="s">
        <v>235</v>
      </c>
      <c r="B314" s="432"/>
      <c r="C314" s="441"/>
      <c r="D314" s="128">
        <v>0</v>
      </c>
      <c r="E314" s="222">
        <v>0</v>
      </c>
      <c r="F314" s="174">
        <v>0</v>
      </c>
      <c r="G314" s="22">
        <v>0</v>
      </c>
      <c r="H314" s="22">
        <v>0</v>
      </c>
      <c r="L314" s="52"/>
    </row>
    <row r="315" spans="1:15" s="32" customFormat="1" ht="13.5" customHeight="1" x14ac:dyDescent="0.2">
      <c r="A315" s="462" t="s">
        <v>293</v>
      </c>
      <c r="B315" s="463"/>
      <c r="C315" s="492"/>
      <c r="D315" s="128">
        <v>5000</v>
      </c>
      <c r="E315" s="222">
        <v>-5000</v>
      </c>
      <c r="F315" s="174">
        <v>0</v>
      </c>
      <c r="G315" s="22">
        <v>0</v>
      </c>
      <c r="H315" s="22">
        <v>0</v>
      </c>
      <c r="L315" s="52"/>
    </row>
    <row r="316" spans="1:15" s="32" customFormat="1" ht="13.5" customHeight="1" x14ac:dyDescent="0.2">
      <c r="A316" s="508" t="s">
        <v>244</v>
      </c>
      <c r="B316" s="508"/>
      <c r="C316" s="556"/>
      <c r="D316" s="128">
        <v>0</v>
      </c>
      <c r="E316" s="222">
        <v>0</v>
      </c>
      <c r="F316" s="174">
        <v>0</v>
      </c>
      <c r="G316" s="22">
        <v>0</v>
      </c>
      <c r="H316" s="22">
        <v>0</v>
      </c>
      <c r="L316" s="154"/>
    </row>
    <row r="317" spans="1:15" s="32" customFormat="1" ht="13.5" customHeight="1" x14ac:dyDescent="0.2">
      <c r="A317" s="450" t="s">
        <v>282</v>
      </c>
      <c r="B317" s="451"/>
      <c r="C317" s="452"/>
      <c r="D317" s="210">
        <v>5000</v>
      </c>
      <c r="E317" s="377">
        <v>-5000</v>
      </c>
      <c r="F317" s="339">
        <v>0</v>
      </c>
      <c r="G317" s="22">
        <v>0</v>
      </c>
      <c r="H317" s="22">
        <v>0</v>
      </c>
      <c r="L317" s="154"/>
    </row>
    <row r="318" spans="1:15" s="32" customFormat="1" ht="13.5" customHeight="1" x14ac:dyDescent="0.2">
      <c r="A318" s="457" t="s">
        <v>285</v>
      </c>
      <c r="B318" s="458"/>
      <c r="C318" s="459"/>
      <c r="D318" s="210">
        <v>0</v>
      </c>
      <c r="E318" s="377">
        <v>0</v>
      </c>
      <c r="F318" s="339">
        <v>0</v>
      </c>
      <c r="G318" s="22"/>
      <c r="H318" s="22"/>
      <c r="L318" s="154"/>
    </row>
    <row r="319" spans="1:15" s="32" customFormat="1" ht="13.5" customHeight="1" x14ac:dyDescent="0.2">
      <c r="B319" s="49">
        <v>3</v>
      </c>
      <c r="C319" s="43" t="s">
        <v>167</v>
      </c>
      <c r="D319" s="244">
        <f>D322</f>
        <v>0</v>
      </c>
      <c r="E319" s="243">
        <f>E322</f>
        <v>0</v>
      </c>
      <c r="F319" s="340">
        <f>F322</f>
        <v>0</v>
      </c>
      <c r="G319" s="31">
        <v>0</v>
      </c>
      <c r="H319" s="31">
        <v>0</v>
      </c>
    </row>
    <row r="320" spans="1:15" s="32" customFormat="1" ht="13.5" customHeight="1" x14ac:dyDescent="0.2">
      <c r="B320" s="23">
        <v>32</v>
      </c>
      <c r="C320" s="38" t="s">
        <v>78</v>
      </c>
      <c r="D320" s="212">
        <v>0</v>
      </c>
      <c r="E320" s="245">
        <v>0</v>
      </c>
      <c r="F320" s="332">
        <v>0</v>
      </c>
      <c r="G320" s="31">
        <v>0</v>
      </c>
      <c r="H320" s="31">
        <v>0</v>
      </c>
    </row>
    <row r="321" spans="1:12" s="32" customFormat="1" ht="13.5" customHeight="1" x14ac:dyDescent="0.2">
      <c r="B321" s="26">
        <v>323</v>
      </c>
      <c r="C321" s="190" t="s">
        <v>300</v>
      </c>
      <c r="D321" s="213">
        <v>0</v>
      </c>
      <c r="E321" s="214">
        <v>0</v>
      </c>
      <c r="F321" s="333">
        <v>0</v>
      </c>
      <c r="G321" s="121">
        <v>0</v>
      </c>
      <c r="H321" s="121">
        <v>0</v>
      </c>
    </row>
    <row r="322" spans="1:12" s="32" customFormat="1" ht="13.5" customHeight="1" x14ac:dyDescent="0.2">
      <c r="B322" s="49">
        <v>38</v>
      </c>
      <c r="C322" s="43" t="s">
        <v>166</v>
      </c>
      <c r="D322" s="217">
        <f>D323</f>
        <v>0</v>
      </c>
      <c r="E322" s="378">
        <f>SUM(E323:E323)</f>
        <v>0</v>
      </c>
      <c r="F322" s="341">
        <f>SUM(F323:F323)</f>
        <v>0</v>
      </c>
      <c r="G322" s="31">
        <v>0</v>
      </c>
      <c r="H322" s="31">
        <v>0</v>
      </c>
    </row>
    <row r="323" spans="1:12" s="32" customFormat="1" ht="13.5" customHeight="1" x14ac:dyDescent="0.2">
      <c r="B323" s="155">
        <v>386</v>
      </c>
      <c r="C323" s="47" t="s">
        <v>172</v>
      </c>
      <c r="D323" s="261">
        <v>0</v>
      </c>
      <c r="E323" s="48">
        <v>0</v>
      </c>
      <c r="F323" s="331">
        <v>0</v>
      </c>
      <c r="G323" s="31">
        <v>0</v>
      </c>
      <c r="H323" s="31">
        <v>0</v>
      </c>
    </row>
    <row r="324" spans="1:12" ht="13.5" customHeight="1" x14ac:dyDescent="0.2">
      <c r="B324" s="112">
        <v>4</v>
      </c>
      <c r="C324" s="38" t="s">
        <v>101</v>
      </c>
      <c r="D324" s="132">
        <f>D325</f>
        <v>10000</v>
      </c>
      <c r="E324" s="29">
        <f>E325</f>
        <v>-10000</v>
      </c>
      <c r="F324" s="102">
        <f>F325</f>
        <v>0</v>
      </c>
      <c r="G324" s="31">
        <f t="shared" ref="G324:G326" si="68">E324/D324*100</f>
        <v>-100</v>
      </c>
      <c r="H324" s="31">
        <v>0</v>
      </c>
      <c r="I324" s="32"/>
      <c r="J324" s="32"/>
      <c r="K324" s="32"/>
    </row>
    <row r="325" spans="1:12" ht="13.5" customHeight="1" x14ac:dyDescent="0.2">
      <c r="B325" s="112">
        <v>42</v>
      </c>
      <c r="C325" s="38" t="s">
        <v>102</v>
      </c>
      <c r="D325" s="108">
        <f>SUM(D326:D326)</f>
        <v>10000</v>
      </c>
      <c r="E325" s="219">
        <f>SUM(E326:E326)</f>
        <v>-10000</v>
      </c>
      <c r="F325" s="175">
        <f>SUM(F326:F326)</f>
        <v>0</v>
      </c>
      <c r="G325" s="31">
        <f t="shared" si="68"/>
        <v>-100</v>
      </c>
      <c r="H325" s="31">
        <v>0</v>
      </c>
      <c r="I325" s="32"/>
      <c r="J325" s="32"/>
      <c r="K325" s="32"/>
    </row>
    <row r="326" spans="1:12" ht="13.5" customHeight="1" x14ac:dyDescent="0.2">
      <c r="B326" s="189">
        <v>421</v>
      </c>
      <c r="C326" s="191" t="s">
        <v>108</v>
      </c>
      <c r="D326" s="137">
        <v>10000</v>
      </c>
      <c r="E326" s="50">
        <v>-10000</v>
      </c>
      <c r="F326" s="324">
        <v>0</v>
      </c>
      <c r="G326" s="31">
        <f t="shared" si="68"/>
        <v>-100</v>
      </c>
      <c r="H326" s="31">
        <v>0</v>
      </c>
      <c r="I326" s="32"/>
      <c r="J326" s="32"/>
      <c r="K326" s="32"/>
    </row>
    <row r="327" spans="1:12" ht="19.5" customHeight="1" x14ac:dyDescent="0.2">
      <c r="A327" s="467" t="s">
        <v>332</v>
      </c>
      <c r="B327" s="476"/>
      <c r="C327" s="477"/>
      <c r="D327" s="145">
        <f t="shared" ref="D327:F328" si="69">D328</f>
        <v>0</v>
      </c>
      <c r="E327" s="145">
        <f t="shared" si="69"/>
        <v>8200</v>
      </c>
      <c r="F327" s="342">
        <f t="shared" si="69"/>
        <v>8200</v>
      </c>
      <c r="G327" s="146"/>
      <c r="H327" s="146"/>
      <c r="L327" s="32"/>
    </row>
    <row r="328" spans="1:12" ht="29.25" customHeight="1" x14ac:dyDescent="0.2">
      <c r="A328" s="447" t="s">
        <v>386</v>
      </c>
      <c r="B328" s="495"/>
      <c r="C328" s="496"/>
      <c r="D328" s="409">
        <f t="shared" si="69"/>
        <v>0</v>
      </c>
      <c r="E328" s="367">
        <f>E329</f>
        <v>8200</v>
      </c>
      <c r="F328" s="126">
        <f t="shared" si="69"/>
        <v>8200</v>
      </c>
      <c r="G328" s="149">
        <v>0</v>
      </c>
      <c r="H328" s="149">
        <v>0</v>
      </c>
      <c r="I328" s="32"/>
      <c r="J328" s="32"/>
      <c r="K328" s="32"/>
    </row>
    <row r="329" spans="1:12" ht="13.5" customHeight="1" x14ac:dyDescent="0.2">
      <c r="A329" s="553" t="s">
        <v>168</v>
      </c>
      <c r="B329" s="554"/>
      <c r="C329" s="555"/>
      <c r="D329" s="20">
        <f>SUM(D333)</f>
        <v>0</v>
      </c>
      <c r="E329" s="221">
        <f>SUM(E333)</f>
        <v>8200</v>
      </c>
      <c r="F329" s="173">
        <f>SUM(F333)</f>
        <v>8200</v>
      </c>
      <c r="G329" s="21">
        <v>0</v>
      </c>
      <c r="H329" s="21">
        <v>0</v>
      </c>
      <c r="I329" s="32"/>
      <c r="J329" s="32"/>
      <c r="K329" s="32"/>
    </row>
    <row r="330" spans="1:12" ht="14.1" customHeight="1" x14ac:dyDescent="0.2">
      <c r="A330" s="431" t="s">
        <v>237</v>
      </c>
      <c r="B330" s="432"/>
      <c r="C330" s="441"/>
      <c r="D330" s="128">
        <v>0</v>
      </c>
      <c r="E330" s="222">
        <v>0</v>
      </c>
      <c r="F330" s="174">
        <v>0</v>
      </c>
      <c r="G330" s="22">
        <v>0</v>
      </c>
      <c r="H330" s="22">
        <v>0</v>
      </c>
      <c r="I330" s="32"/>
      <c r="J330" s="32"/>
      <c r="K330" s="32"/>
    </row>
    <row r="331" spans="1:12" ht="14.1" customHeight="1" x14ac:dyDescent="0.2">
      <c r="A331" s="484" t="s">
        <v>282</v>
      </c>
      <c r="B331" s="484"/>
      <c r="C331" s="484"/>
      <c r="D331" s="128">
        <v>0</v>
      </c>
      <c r="E331" s="222">
        <v>0</v>
      </c>
      <c r="F331" s="174">
        <v>0</v>
      </c>
      <c r="G331" s="22">
        <v>0</v>
      </c>
      <c r="H331" s="22">
        <v>0</v>
      </c>
      <c r="I331" s="32"/>
      <c r="J331" s="32"/>
      <c r="K331" s="32"/>
    </row>
    <row r="332" spans="1:12" ht="14.1" customHeight="1" x14ac:dyDescent="0.2">
      <c r="A332" s="457" t="s">
        <v>285</v>
      </c>
      <c r="B332" s="458"/>
      <c r="C332" s="459"/>
      <c r="D332" s="128">
        <v>0</v>
      </c>
      <c r="E332" s="222">
        <v>8200</v>
      </c>
      <c r="F332" s="174">
        <v>8200</v>
      </c>
      <c r="G332" s="22">
        <v>0</v>
      </c>
      <c r="H332" s="22">
        <v>0</v>
      </c>
      <c r="I332" s="32"/>
      <c r="J332" s="32"/>
      <c r="K332" s="32"/>
    </row>
    <row r="333" spans="1:12" ht="13.5" customHeight="1" x14ac:dyDescent="0.2">
      <c r="B333" s="30">
        <v>3</v>
      </c>
      <c r="C333" s="44" t="s">
        <v>77</v>
      </c>
      <c r="D333" s="289">
        <f>SUM(D334)</f>
        <v>0</v>
      </c>
      <c r="E333" s="370">
        <f>SUM(E334)</f>
        <v>8200</v>
      </c>
      <c r="F333" s="96">
        <f>SUM(F334)</f>
        <v>8200</v>
      </c>
      <c r="G333" s="119">
        <v>0</v>
      </c>
      <c r="H333" s="119">
        <v>0</v>
      </c>
      <c r="I333" s="32"/>
      <c r="J333" s="32"/>
      <c r="K333" s="32"/>
    </row>
    <row r="334" spans="1:12" ht="13.5" customHeight="1" x14ac:dyDescent="0.2">
      <c r="B334" s="23">
        <v>32</v>
      </c>
      <c r="C334" s="204" t="s">
        <v>78</v>
      </c>
      <c r="D334" s="306">
        <f>SUM(D335,D336)</f>
        <v>0</v>
      </c>
      <c r="E334" s="373">
        <f>SUM(E335,E336)</f>
        <v>8200</v>
      </c>
      <c r="F334" s="336">
        <f>SUM(F335,F336)</f>
        <v>8200</v>
      </c>
      <c r="G334" s="31">
        <v>0</v>
      </c>
      <c r="H334" s="31">
        <v>0</v>
      </c>
    </row>
    <row r="335" spans="1:12" ht="13.5" customHeight="1" x14ac:dyDescent="0.2">
      <c r="B335" s="297">
        <v>323</v>
      </c>
      <c r="C335" s="205" t="s">
        <v>118</v>
      </c>
      <c r="D335" s="308">
        <v>0</v>
      </c>
      <c r="E335" s="379">
        <v>1200</v>
      </c>
      <c r="F335" s="343">
        <v>1200</v>
      </c>
      <c r="G335" s="121">
        <v>0</v>
      </c>
      <c r="H335" s="121">
        <v>0</v>
      </c>
    </row>
    <row r="336" spans="1:12" ht="13.5" customHeight="1" x14ac:dyDescent="0.2">
      <c r="B336" s="24">
        <v>329</v>
      </c>
      <c r="C336" s="296" t="s">
        <v>79</v>
      </c>
      <c r="D336" s="307">
        <v>0</v>
      </c>
      <c r="E336" s="380">
        <v>7000</v>
      </c>
      <c r="F336" s="344">
        <v>7000</v>
      </c>
      <c r="G336" s="31">
        <v>0</v>
      </c>
      <c r="H336" s="31">
        <v>0</v>
      </c>
    </row>
    <row r="337" spans="1:11" ht="13.5" customHeight="1" x14ac:dyDescent="0.2">
      <c r="B337" s="460" t="s">
        <v>245</v>
      </c>
      <c r="C337" s="461"/>
      <c r="D337" s="138">
        <f>SUM(D338,)</f>
        <v>369000</v>
      </c>
      <c r="E337" s="381">
        <f>SUM(E338)</f>
        <v>12620</v>
      </c>
      <c r="F337" s="111">
        <f>SUM(F338)</f>
        <v>381620</v>
      </c>
      <c r="G337" s="97">
        <v>0</v>
      </c>
      <c r="H337" s="97">
        <v>0</v>
      </c>
    </row>
    <row r="338" spans="1:11" ht="21.95" customHeight="1" x14ac:dyDescent="0.2">
      <c r="A338" s="467" t="s">
        <v>333</v>
      </c>
      <c r="B338" s="468"/>
      <c r="C338" s="469"/>
      <c r="D338" s="125">
        <f>SUM(D339,D349,D359,D369)</f>
        <v>369000</v>
      </c>
      <c r="E338" s="363">
        <f>SUM(E339,E349,E359,E369)</f>
        <v>12620</v>
      </c>
      <c r="F338" s="125">
        <f>SUM(F339,F349,F359,F369)</f>
        <v>381620</v>
      </c>
      <c r="G338" s="109">
        <f t="shared" ref="G338:G339" si="70">E338/D338*100</f>
        <v>3.4200542005420056</v>
      </c>
      <c r="H338" s="109">
        <v>0</v>
      </c>
      <c r="I338" s="32"/>
      <c r="J338" s="32"/>
      <c r="K338" s="32"/>
    </row>
    <row r="339" spans="1:11" ht="15.75" customHeight="1" x14ac:dyDescent="0.2">
      <c r="A339" s="454" t="s">
        <v>117</v>
      </c>
      <c r="B339" s="455"/>
      <c r="C339" s="456"/>
      <c r="D339" s="136">
        <f>D340</f>
        <v>325000</v>
      </c>
      <c r="E339" s="376">
        <f>E340</f>
        <v>0</v>
      </c>
      <c r="F339" s="338">
        <f>F340</f>
        <v>325000</v>
      </c>
      <c r="G339" s="19">
        <f t="shared" si="70"/>
        <v>0</v>
      </c>
      <c r="H339" s="19">
        <v>0</v>
      </c>
      <c r="I339" s="32"/>
      <c r="J339" s="32"/>
      <c r="K339" s="32"/>
    </row>
    <row r="340" spans="1:11" ht="13.5" customHeight="1" x14ac:dyDescent="0.2">
      <c r="A340" s="544" t="s">
        <v>109</v>
      </c>
      <c r="B340" s="545"/>
      <c r="C340" s="546"/>
      <c r="D340" s="127">
        <f>D346</f>
        <v>325000</v>
      </c>
      <c r="E340" s="221">
        <f>E346</f>
        <v>0</v>
      </c>
      <c r="F340" s="173">
        <f>F346</f>
        <v>325000</v>
      </c>
      <c r="G340" s="21">
        <f>E340/D340*100</f>
        <v>0</v>
      </c>
      <c r="H340" s="21">
        <v>0</v>
      </c>
      <c r="I340" s="32"/>
      <c r="J340" s="32"/>
      <c r="K340" s="32"/>
    </row>
    <row r="341" spans="1:11" ht="13.5" customHeight="1" x14ac:dyDescent="0.2">
      <c r="A341" s="541" t="s">
        <v>289</v>
      </c>
      <c r="B341" s="542"/>
      <c r="C341" s="543"/>
      <c r="D341" s="128">
        <v>74850</v>
      </c>
      <c r="E341" s="222">
        <f>E346</f>
        <v>0</v>
      </c>
      <c r="F341" s="174">
        <v>74850</v>
      </c>
      <c r="G341" s="22">
        <f t="shared" ref="G341:G345" si="71">E341/D341*100</f>
        <v>0</v>
      </c>
      <c r="H341" s="22">
        <v>0</v>
      </c>
      <c r="I341" s="32"/>
      <c r="J341" s="32"/>
      <c r="K341" s="32"/>
    </row>
    <row r="342" spans="1:11" ht="13.5" customHeight="1" x14ac:dyDescent="0.2">
      <c r="A342" s="434" t="s">
        <v>316</v>
      </c>
      <c r="B342" s="435"/>
      <c r="C342" s="436"/>
      <c r="D342" s="128">
        <v>5000</v>
      </c>
      <c r="E342" s="222">
        <v>0</v>
      </c>
      <c r="F342" s="174">
        <v>5000</v>
      </c>
      <c r="G342" s="22">
        <v>0</v>
      </c>
      <c r="H342" s="22">
        <v>0</v>
      </c>
      <c r="I342" s="32"/>
      <c r="J342" s="32"/>
      <c r="K342" s="32"/>
    </row>
    <row r="343" spans="1:11" ht="13.5" customHeight="1" x14ac:dyDescent="0.2">
      <c r="A343" s="462" t="s">
        <v>309</v>
      </c>
      <c r="B343" s="463"/>
      <c r="C343" s="464"/>
      <c r="D343" s="128">
        <v>150</v>
      </c>
      <c r="E343" s="222">
        <v>0</v>
      </c>
      <c r="F343" s="174">
        <v>150</v>
      </c>
      <c r="G343" s="22">
        <f t="shared" si="71"/>
        <v>0</v>
      </c>
      <c r="H343" s="22">
        <v>0</v>
      </c>
      <c r="I343" s="32"/>
      <c r="J343" s="32"/>
      <c r="K343" s="32"/>
    </row>
    <row r="344" spans="1:11" ht="13.5" customHeight="1" x14ac:dyDescent="0.2">
      <c r="A344" s="450" t="s">
        <v>307</v>
      </c>
      <c r="B344" s="451"/>
      <c r="C344" s="452"/>
      <c r="D344" s="128">
        <v>0</v>
      </c>
      <c r="E344" s="222">
        <v>0</v>
      </c>
      <c r="F344" s="174">
        <v>0</v>
      </c>
      <c r="G344" s="22">
        <v>0</v>
      </c>
      <c r="H344" s="22">
        <v>0</v>
      </c>
      <c r="I344" s="32"/>
      <c r="J344" s="32"/>
      <c r="K344" s="32"/>
    </row>
    <row r="345" spans="1:11" ht="13.5" customHeight="1" x14ac:dyDescent="0.2">
      <c r="A345" s="434" t="s">
        <v>313</v>
      </c>
      <c r="B345" s="435"/>
      <c r="C345" s="436"/>
      <c r="D345" s="128">
        <v>245000</v>
      </c>
      <c r="E345" s="222">
        <v>0</v>
      </c>
      <c r="F345" s="174">
        <v>245000</v>
      </c>
      <c r="G345" s="22">
        <f t="shared" si="71"/>
        <v>0</v>
      </c>
      <c r="H345" s="22">
        <v>0</v>
      </c>
      <c r="I345" s="32"/>
      <c r="J345" s="32"/>
      <c r="K345" s="32"/>
    </row>
    <row r="346" spans="1:11" ht="13.5" customHeight="1" x14ac:dyDescent="0.2">
      <c r="B346" s="186">
        <v>3</v>
      </c>
      <c r="C346" s="187" t="s">
        <v>77</v>
      </c>
      <c r="D346" s="132">
        <f>D347</f>
        <v>325000</v>
      </c>
      <c r="E346" s="29">
        <f>E347</f>
        <v>0</v>
      </c>
      <c r="F346" s="102">
        <f>F347</f>
        <v>325000</v>
      </c>
      <c r="G346" s="31">
        <f t="shared" ref="G346:G349" si="72">E346/D346*100</f>
        <v>0</v>
      </c>
      <c r="H346" s="31">
        <v>0</v>
      </c>
      <c r="I346" s="32"/>
      <c r="J346" s="32"/>
      <c r="K346" s="32"/>
    </row>
    <row r="347" spans="1:11" ht="13.5" customHeight="1" x14ac:dyDescent="0.2">
      <c r="B347" s="23">
        <v>32</v>
      </c>
      <c r="C347" s="38" t="s">
        <v>78</v>
      </c>
      <c r="D347" s="108">
        <f>SUM(D348:D348)</f>
        <v>325000</v>
      </c>
      <c r="E347" s="219">
        <f>SUM(E348:E348)</f>
        <v>0</v>
      </c>
      <c r="F347" s="175">
        <f>SUM(F348:F348)</f>
        <v>325000</v>
      </c>
      <c r="G347" s="31">
        <f t="shared" si="72"/>
        <v>0</v>
      </c>
      <c r="H347" s="31">
        <v>0</v>
      </c>
      <c r="I347" s="32"/>
      <c r="J347" s="32"/>
      <c r="K347" s="32"/>
    </row>
    <row r="348" spans="1:11" ht="13.5" customHeight="1" x14ac:dyDescent="0.2">
      <c r="B348" s="26">
        <v>323</v>
      </c>
      <c r="C348" s="191" t="s">
        <v>118</v>
      </c>
      <c r="D348" s="129">
        <v>325000</v>
      </c>
      <c r="E348" s="50">
        <v>0</v>
      </c>
      <c r="F348" s="324">
        <v>325000</v>
      </c>
      <c r="G348" s="31">
        <f t="shared" si="72"/>
        <v>0</v>
      </c>
      <c r="H348" s="31">
        <v>0</v>
      </c>
      <c r="I348" s="32"/>
      <c r="J348" s="32"/>
      <c r="K348" s="32"/>
    </row>
    <row r="349" spans="1:11" ht="13.5" customHeight="1" x14ac:dyDescent="0.2">
      <c r="A349" s="454" t="s">
        <v>119</v>
      </c>
      <c r="B349" s="455"/>
      <c r="C349" s="456"/>
      <c r="D349" s="126">
        <f>D350</f>
        <v>4000</v>
      </c>
      <c r="E349" s="220">
        <f t="shared" ref="E349:F350" si="73">E350</f>
        <v>0</v>
      </c>
      <c r="F349" s="172">
        <f t="shared" si="73"/>
        <v>4000</v>
      </c>
      <c r="G349" s="19">
        <f t="shared" si="72"/>
        <v>0</v>
      </c>
      <c r="H349" s="19">
        <v>0</v>
      </c>
      <c r="I349" s="32"/>
      <c r="J349" s="32"/>
      <c r="K349" s="32"/>
    </row>
    <row r="350" spans="1:11" ht="13.5" customHeight="1" x14ac:dyDescent="0.2">
      <c r="A350" s="544" t="s">
        <v>109</v>
      </c>
      <c r="B350" s="545"/>
      <c r="C350" s="546"/>
      <c r="D350" s="127">
        <f>D354</f>
        <v>4000</v>
      </c>
      <c r="E350" s="221">
        <f t="shared" si="73"/>
        <v>0</v>
      </c>
      <c r="F350" s="173">
        <f>F354</f>
        <v>4000</v>
      </c>
      <c r="G350" s="21">
        <f>E350/D350*100</f>
        <v>0</v>
      </c>
      <c r="H350" s="21">
        <v>0</v>
      </c>
      <c r="I350" s="32"/>
      <c r="J350" s="32"/>
      <c r="K350" s="32"/>
    </row>
    <row r="351" spans="1:11" ht="13.5" customHeight="1" x14ac:dyDescent="0.2">
      <c r="A351" s="541" t="s">
        <v>271</v>
      </c>
      <c r="B351" s="542"/>
      <c r="C351" s="543"/>
      <c r="D351" s="128">
        <v>1000</v>
      </c>
      <c r="E351" s="222">
        <f>E354</f>
        <v>0</v>
      </c>
      <c r="F351" s="174">
        <v>1000</v>
      </c>
      <c r="G351" s="22">
        <f t="shared" ref="G351:G353" si="74">E351/D351*100</f>
        <v>0</v>
      </c>
      <c r="H351" s="22">
        <v>0</v>
      </c>
      <c r="I351" s="32"/>
      <c r="J351" s="32"/>
      <c r="K351" s="32"/>
    </row>
    <row r="352" spans="1:11" ht="13.5" customHeight="1" x14ac:dyDescent="0.2">
      <c r="A352" s="450" t="s">
        <v>307</v>
      </c>
      <c r="B352" s="451"/>
      <c r="C352" s="452"/>
      <c r="D352" s="128">
        <v>0</v>
      </c>
      <c r="E352" s="222">
        <v>0</v>
      </c>
      <c r="F352" s="174">
        <v>0</v>
      </c>
      <c r="G352" s="22">
        <v>0</v>
      </c>
      <c r="H352" s="22">
        <v>0</v>
      </c>
      <c r="I352" s="32"/>
      <c r="J352" s="32"/>
      <c r="K352" s="32"/>
    </row>
    <row r="353" spans="1:11" ht="13.5" customHeight="1" x14ac:dyDescent="0.2">
      <c r="A353" s="434" t="s">
        <v>313</v>
      </c>
      <c r="B353" s="435"/>
      <c r="C353" s="436"/>
      <c r="D353" s="128">
        <v>3000</v>
      </c>
      <c r="E353" s="222">
        <v>0</v>
      </c>
      <c r="F353" s="174">
        <v>3000</v>
      </c>
      <c r="G353" s="22">
        <f t="shared" si="74"/>
        <v>0</v>
      </c>
      <c r="H353" s="22">
        <v>0</v>
      </c>
      <c r="I353" s="32"/>
      <c r="J353" s="32"/>
      <c r="K353" s="32"/>
    </row>
    <row r="354" spans="1:11" ht="13.5" customHeight="1" x14ac:dyDescent="0.2">
      <c r="B354" s="186">
        <v>3</v>
      </c>
      <c r="C354" s="187" t="s">
        <v>77</v>
      </c>
      <c r="D354" s="132">
        <f>SUM(D355,D357)</f>
        <v>4000</v>
      </c>
      <c r="E354" s="29">
        <f>SUM(E355,E357)</f>
        <v>0</v>
      </c>
      <c r="F354" s="102">
        <f>SUM(F355,F357)</f>
        <v>4000</v>
      </c>
      <c r="G354" s="31">
        <f t="shared" ref="G354:G356" si="75">E354/D354*100</f>
        <v>0</v>
      </c>
      <c r="H354" s="31">
        <v>0</v>
      </c>
      <c r="I354" s="32"/>
      <c r="J354" s="32"/>
      <c r="K354" s="32"/>
    </row>
    <row r="355" spans="1:11" ht="13.5" customHeight="1" x14ac:dyDescent="0.2">
      <c r="B355" s="23">
        <v>35</v>
      </c>
      <c r="C355" s="38" t="s">
        <v>78</v>
      </c>
      <c r="D355" s="108">
        <f>SUM(D356:D356)</f>
        <v>4000</v>
      </c>
      <c r="E355" s="219">
        <f>SUM(E356:E356)</f>
        <v>0</v>
      </c>
      <c r="F355" s="175">
        <f>SUM(F356:F356)</f>
        <v>4000</v>
      </c>
      <c r="G355" s="31">
        <f t="shared" si="75"/>
        <v>0</v>
      </c>
      <c r="H355" s="31">
        <v>0</v>
      </c>
      <c r="I355" s="32"/>
      <c r="J355" s="32"/>
      <c r="K355" s="32"/>
    </row>
    <row r="356" spans="1:11" ht="13.5" customHeight="1" x14ac:dyDescent="0.2">
      <c r="B356" s="24">
        <v>352</v>
      </c>
      <c r="C356" s="40" t="s">
        <v>120</v>
      </c>
      <c r="D356" s="129">
        <v>4000</v>
      </c>
      <c r="E356" s="50">
        <v>0</v>
      </c>
      <c r="F356" s="324">
        <v>4000</v>
      </c>
      <c r="G356" s="31">
        <f t="shared" si="75"/>
        <v>0</v>
      </c>
      <c r="H356" s="31">
        <v>0</v>
      </c>
      <c r="I356" s="32"/>
      <c r="J356" s="32"/>
      <c r="K356" s="32"/>
    </row>
    <row r="357" spans="1:11" ht="13.5" customHeight="1" x14ac:dyDescent="0.2">
      <c r="B357" s="23">
        <v>38</v>
      </c>
      <c r="C357" s="38" t="s">
        <v>81</v>
      </c>
      <c r="D357" s="108">
        <f>SUM(D358:D358)</f>
        <v>0</v>
      </c>
      <c r="E357" s="219">
        <f>SUM(E358:E358)</f>
        <v>0</v>
      </c>
      <c r="F357" s="175">
        <f>SUM(F358:F358)</f>
        <v>0</v>
      </c>
      <c r="G357" s="31">
        <v>0</v>
      </c>
      <c r="H357" s="31">
        <v>0</v>
      </c>
      <c r="I357" s="32"/>
      <c r="J357" s="32"/>
      <c r="K357" s="32"/>
    </row>
    <row r="358" spans="1:11" ht="13.5" customHeight="1" x14ac:dyDescent="0.2">
      <c r="B358" s="26">
        <v>383</v>
      </c>
      <c r="C358" s="191" t="s">
        <v>121</v>
      </c>
      <c r="D358" s="135">
        <v>0</v>
      </c>
      <c r="E358" s="375">
        <v>0</v>
      </c>
      <c r="F358" s="337">
        <v>0</v>
      </c>
      <c r="G358" s="31">
        <v>0</v>
      </c>
      <c r="H358" s="31">
        <v>0</v>
      </c>
      <c r="I358" s="32"/>
      <c r="J358" s="32"/>
      <c r="K358" s="32"/>
    </row>
    <row r="359" spans="1:11" ht="13.5" customHeight="1" x14ac:dyDescent="0.2">
      <c r="A359" s="454" t="s">
        <v>122</v>
      </c>
      <c r="B359" s="455"/>
      <c r="C359" s="456"/>
      <c r="D359" s="136">
        <f>D360</f>
        <v>20000</v>
      </c>
      <c r="E359" s="376">
        <f>E360</f>
        <v>0</v>
      </c>
      <c r="F359" s="338">
        <f>F360</f>
        <v>20000</v>
      </c>
      <c r="G359" s="19">
        <f>E359/D359*100</f>
        <v>0</v>
      </c>
      <c r="H359" s="19">
        <v>0</v>
      </c>
      <c r="I359" s="32"/>
      <c r="J359" s="32"/>
      <c r="K359" s="32"/>
    </row>
    <row r="360" spans="1:11" ht="13.5" customHeight="1" x14ac:dyDescent="0.2">
      <c r="A360" s="444" t="s">
        <v>97</v>
      </c>
      <c r="B360" s="445"/>
      <c r="C360" s="446"/>
      <c r="D360" s="127">
        <f>D366</f>
        <v>20000</v>
      </c>
      <c r="E360" s="221">
        <f>E366</f>
        <v>0</v>
      </c>
      <c r="F360" s="173">
        <f>F366</f>
        <v>20000</v>
      </c>
      <c r="G360" s="21">
        <f>E360/D360*100</f>
        <v>0</v>
      </c>
      <c r="H360" s="21">
        <v>0</v>
      </c>
      <c r="I360" s="32"/>
      <c r="J360" s="32"/>
      <c r="K360" s="32"/>
    </row>
    <row r="361" spans="1:11" ht="12.75" customHeight="1" x14ac:dyDescent="0.2">
      <c r="A361" s="431" t="s">
        <v>238</v>
      </c>
      <c r="B361" s="432"/>
      <c r="C361" s="441"/>
      <c r="D361" s="128">
        <v>0</v>
      </c>
      <c r="E361" s="222">
        <v>0</v>
      </c>
      <c r="F361" s="174">
        <v>0</v>
      </c>
      <c r="G361" s="22">
        <v>0</v>
      </c>
      <c r="H361" s="22">
        <v>0</v>
      </c>
      <c r="I361" s="32"/>
      <c r="J361" s="32"/>
      <c r="K361" s="32"/>
    </row>
    <row r="362" spans="1:11" ht="12.75" customHeight="1" x14ac:dyDescent="0.2">
      <c r="A362" s="450" t="s">
        <v>307</v>
      </c>
      <c r="B362" s="451"/>
      <c r="C362" s="452"/>
      <c r="D362" s="128">
        <v>0</v>
      </c>
      <c r="E362" s="222">
        <v>0</v>
      </c>
      <c r="F362" s="174">
        <v>0</v>
      </c>
      <c r="G362" s="22">
        <v>0</v>
      </c>
      <c r="H362" s="22">
        <v>0</v>
      </c>
      <c r="I362" s="32"/>
      <c r="J362" s="32"/>
      <c r="K362" s="32"/>
    </row>
    <row r="363" spans="1:11" ht="13.5" customHeight="1" x14ac:dyDescent="0.2">
      <c r="A363" s="434" t="s">
        <v>313</v>
      </c>
      <c r="B363" s="435"/>
      <c r="C363" s="436"/>
      <c r="D363" s="128">
        <v>20000</v>
      </c>
      <c r="E363" s="222">
        <v>0</v>
      </c>
      <c r="F363" s="174">
        <v>20000</v>
      </c>
      <c r="G363" s="22">
        <f t="shared" ref="G363" si="76">E363/D363*100</f>
        <v>0</v>
      </c>
      <c r="H363" s="22">
        <v>0</v>
      </c>
      <c r="I363" s="32"/>
      <c r="J363" s="32"/>
      <c r="K363" s="32"/>
    </row>
    <row r="364" spans="1:11" ht="12.75" customHeight="1" x14ac:dyDescent="0.2">
      <c r="A364" s="434" t="s">
        <v>316</v>
      </c>
      <c r="B364" s="435"/>
      <c r="C364" s="436"/>
      <c r="D364" s="128">
        <v>0</v>
      </c>
      <c r="E364" s="222">
        <v>0</v>
      </c>
      <c r="F364" s="174">
        <v>0</v>
      </c>
      <c r="G364" s="22">
        <v>0</v>
      </c>
      <c r="H364" s="22">
        <v>0</v>
      </c>
      <c r="I364" s="32"/>
      <c r="J364" s="32"/>
      <c r="K364" s="32"/>
    </row>
    <row r="365" spans="1:11" ht="12.75" customHeight="1" x14ac:dyDescent="0.2">
      <c r="A365" s="457" t="s">
        <v>285</v>
      </c>
      <c r="B365" s="458"/>
      <c r="C365" s="459"/>
      <c r="D365" s="128">
        <v>0</v>
      </c>
      <c r="E365" s="222">
        <v>0</v>
      </c>
      <c r="F365" s="174">
        <v>0</v>
      </c>
      <c r="G365" s="22">
        <v>0</v>
      </c>
      <c r="H365" s="22">
        <v>0</v>
      </c>
      <c r="I365" s="32"/>
      <c r="J365" s="32"/>
      <c r="K365" s="32"/>
    </row>
    <row r="366" spans="1:11" ht="13.5" customHeight="1" x14ac:dyDescent="0.2">
      <c r="B366" s="186">
        <v>3</v>
      </c>
      <c r="C366" s="187" t="s">
        <v>77</v>
      </c>
      <c r="D366" s="132">
        <f>D367</f>
        <v>20000</v>
      </c>
      <c r="E366" s="29">
        <f>E367</f>
        <v>0</v>
      </c>
      <c r="F366" s="102">
        <f>F367</f>
        <v>20000</v>
      </c>
      <c r="G366" s="31">
        <f t="shared" ref="G366:G368" si="77">E366/D366*100</f>
        <v>0</v>
      </c>
      <c r="H366" s="31">
        <v>0</v>
      </c>
      <c r="I366" s="32"/>
      <c r="J366" s="32"/>
      <c r="K366" s="32"/>
    </row>
    <row r="367" spans="1:11" ht="13.5" customHeight="1" x14ac:dyDescent="0.2">
      <c r="B367" s="23">
        <v>32</v>
      </c>
      <c r="C367" s="38" t="s">
        <v>78</v>
      </c>
      <c r="D367" s="108">
        <f>SUM(D368:D368)</f>
        <v>20000</v>
      </c>
      <c r="E367" s="219">
        <f>SUM(E368:E368)</f>
        <v>0</v>
      </c>
      <c r="F367" s="175">
        <f>SUM(F368:F368)</f>
        <v>20000</v>
      </c>
      <c r="G367" s="31">
        <f t="shared" si="77"/>
        <v>0</v>
      </c>
      <c r="H367" s="31">
        <v>0</v>
      </c>
      <c r="I367" s="32"/>
      <c r="J367" s="32"/>
      <c r="K367" s="32"/>
    </row>
    <row r="368" spans="1:11" ht="13.5" customHeight="1" x14ac:dyDescent="0.2">
      <c r="B368" s="26">
        <v>323</v>
      </c>
      <c r="C368" s="191" t="s">
        <v>123</v>
      </c>
      <c r="D368" s="129">
        <v>20000</v>
      </c>
      <c r="E368" s="50">
        <v>0</v>
      </c>
      <c r="F368" s="324">
        <v>20000</v>
      </c>
      <c r="G368" s="31">
        <f t="shared" si="77"/>
        <v>0</v>
      </c>
      <c r="H368" s="31">
        <v>0</v>
      </c>
      <c r="I368" s="32"/>
      <c r="J368" s="32"/>
      <c r="K368" s="32"/>
    </row>
    <row r="369" spans="1:12" ht="27" customHeight="1" x14ac:dyDescent="0.2">
      <c r="A369" s="447" t="s">
        <v>391</v>
      </c>
      <c r="B369" s="448"/>
      <c r="C369" s="449"/>
      <c r="D369" s="136">
        <f>D370</f>
        <v>20000</v>
      </c>
      <c r="E369" s="382">
        <f>E370</f>
        <v>12620</v>
      </c>
      <c r="F369" s="136">
        <f>F370</f>
        <v>32620</v>
      </c>
      <c r="G369" s="149">
        <f>E369/D369*100</f>
        <v>63.1</v>
      </c>
      <c r="H369" s="149">
        <v>0</v>
      </c>
      <c r="I369" s="32"/>
      <c r="J369" s="32"/>
      <c r="K369" s="32"/>
    </row>
    <row r="370" spans="1:12" ht="13.5" customHeight="1" x14ac:dyDescent="0.2">
      <c r="A370" s="444" t="s">
        <v>97</v>
      </c>
      <c r="B370" s="445"/>
      <c r="C370" s="446"/>
      <c r="D370" s="127">
        <f>D375</f>
        <v>20000</v>
      </c>
      <c r="E370" s="221">
        <f>E371</f>
        <v>12620</v>
      </c>
      <c r="F370" s="173">
        <f>F375</f>
        <v>32620</v>
      </c>
      <c r="G370" s="21">
        <f>E370/D370*100</f>
        <v>63.1</v>
      </c>
      <c r="H370" s="21">
        <v>0</v>
      </c>
      <c r="I370" s="32"/>
      <c r="J370" s="32"/>
      <c r="K370" s="32"/>
    </row>
    <row r="371" spans="1:12" ht="13.5" customHeight="1" x14ac:dyDescent="0.2">
      <c r="A371" s="431" t="s">
        <v>238</v>
      </c>
      <c r="B371" s="432"/>
      <c r="C371" s="441"/>
      <c r="D371" s="128">
        <v>0</v>
      </c>
      <c r="E371" s="222">
        <f>E375</f>
        <v>12620</v>
      </c>
      <c r="F371" s="174">
        <v>0</v>
      </c>
      <c r="G371" s="22">
        <v>0</v>
      </c>
      <c r="H371" s="22">
        <v>0</v>
      </c>
      <c r="I371" s="32"/>
      <c r="J371" s="32"/>
      <c r="K371" s="32"/>
    </row>
    <row r="372" spans="1:12" ht="13.5" customHeight="1" x14ac:dyDescent="0.2">
      <c r="A372" s="450" t="s">
        <v>307</v>
      </c>
      <c r="B372" s="451"/>
      <c r="C372" s="452"/>
      <c r="D372" s="128">
        <v>0</v>
      </c>
      <c r="E372" s="222">
        <v>0</v>
      </c>
      <c r="F372" s="174">
        <v>0</v>
      </c>
      <c r="G372" s="22">
        <v>0</v>
      </c>
      <c r="H372" s="22">
        <v>0</v>
      </c>
      <c r="I372" s="32"/>
      <c r="J372" s="32"/>
      <c r="K372" s="32"/>
    </row>
    <row r="373" spans="1:12" ht="13.5" customHeight="1" x14ac:dyDescent="0.2">
      <c r="A373" s="434" t="s">
        <v>313</v>
      </c>
      <c r="B373" s="435"/>
      <c r="C373" s="436"/>
      <c r="D373" s="128">
        <v>20000</v>
      </c>
      <c r="E373" s="222">
        <v>0</v>
      </c>
      <c r="F373" s="174">
        <v>20000</v>
      </c>
      <c r="G373" s="22">
        <f t="shared" ref="G373" si="78">E373/D373*100</f>
        <v>0</v>
      </c>
      <c r="H373" s="22">
        <v>0</v>
      </c>
      <c r="I373" s="32"/>
      <c r="J373" s="32"/>
      <c r="K373" s="32"/>
    </row>
    <row r="374" spans="1:12" ht="13.5" customHeight="1" x14ac:dyDescent="0.2">
      <c r="A374" s="434" t="s">
        <v>316</v>
      </c>
      <c r="B374" s="435"/>
      <c r="C374" s="436"/>
      <c r="D374" s="128">
        <v>0</v>
      </c>
      <c r="E374" s="222">
        <v>12620</v>
      </c>
      <c r="F374" s="174">
        <v>12620</v>
      </c>
      <c r="G374" s="22"/>
      <c r="H374" s="22"/>
      <c r="I374" s="32"/>
      <c r="J374" s="32"/>
      <c r="K374" s="32"/>
    </row>
    <row r="375" spans="1:12" ht="13.5" customHeight="1" x14ac:dyDescent="0.2">
      <c r="B375" s="186">
        <v>3</v>
      </c>
      <c r="C375" s="187" t="s">
        <v>77</v>
      </c>
      <c r="D375" s="132">
        <f>D376</f>
        <v>20000</v>
      </c>
      <c r="E375" s="29">
        <f>E376</f>
        <v>12620</v>
      </c>
      <c r="F375" s="102">
        <f>F376</f>
        <v>32620</v>
      </c>
      <c r="G375" s="31">
        <f t="shared" ref="G375:G391" si="79">E375/D375*100</f>
        <v>63.1</v>
      </c>
      <c r="H375" s="31">
        <v>0</v>
      </c>
      <c r="I375" s="32"/>
      <c r="J375" s="32"/>
      <c r="K375" s="32"/>
    </row>
    <row r="376" spans="1:12" ht="13.5" customHeight="1" x14ac:dyDescent="0.2">
      <c r="B376" s="23">
        <v>32</v>
      </c>
      <c r="C376" s="38" t="s">
        <v>78</v>
      </c>
      <c r="D376" s="108">
        <f>SUM(D377:D377)</f>
        <v>20000</v>
      </c>
      <c r="E376" s="219">
        <f>SUM(E377:E377)</f>
        <v>12620</v>
      </c>
      <c r="F376" s="175">
        <f>SUM(F377:F377)</f>
        <v>32620</v>
      </c>
      <c r="G376" s="31">
        <f t="shared" si="79"/>
        <v>63.1</v>
      </c>
      <c r="H376" s="31">
        <v>0</v>
      </c>
      <c r="I376" s="32"/>
      <c r="J376" s="32"/>
      <c r="K376" s="32"/>
    </row>
    <row r="377" spans="1:12" ht="13.5" customHeight="1" x14ac:dyDescent="0.2">
      <c r="B377" s="26">
        <v>323</v>
      </c>
      <c r="C377" s="191" t="s">
        <v>118</v>
      </c>
      <c r="D377" s="129">
        <v>20000</v>
      </c>
      <c r="E377" s="50">
        <v>12620</v>
      </c>
      <c r="F377" s="324">
        <v>32620</v>
      </c>
      <c r="G377" s="31">
        <f t="shared" si="79"/>
        <v>63.1</v>
      </c>
      <c r="H377" s="31">
        <v>0</v>
      </c>
      <c r="I377" s="32"/>
      <c r="J377" s="32"/>
      <c r="K377" s="32"/>
    </row>
    <row r="378" spans="1:12" s="104" customFormat="1" ht="16.5" customHeight="1" x14ac:dyDescent="0.2">
      <c r="A378" s="591" t="s">
        <v>347</v>
      </c>
      <c r="B378" s="592"/>
      <c r="C378" s="593"/>
      <c r="D378" s="96">
        <f>SUM(D379,D418,D440)</f>
        <v>89000</v>
      </c>
      <c r="E378" s="370">
        <f>SUM(E379,E418,E440)</f>
        <v>3105</v>
      </c>
      <c r="F378" s="96">
        <f>SUM(F379,F418,F440)</f>
        <v>92105</v>
      </c>
      <c r="G378" s="31">
        <f t="shared" si="79"/>
        <v>3.48876404494382</v>
      </c>
      <c r="H378" s="31">
        <f>F378/E378*100</f>
        <v>2966.3446054750402</v>
      </c>
      <c r="L378" s="105"/>
    </row>
    <row r="379" spans="1:12" ht="21" customHeight="1" x14ac:dyDescent="0.2">
      <c r="A379" s="467" t="s">
        <v>334</v>
      </c>
      <c r="B379" s="476"/>
      <c r="C379" s="477"/>
      <c r="D379" s="125">
        <f>SUM(D380,D386,D401)</f>
        <v>67500</v>
      </c>
      <c r="E379" s="363">
        <f>SUM(E380,E386,E401)</f>
        <v>4525</v>
      </c>
      <c r="F379" s="125">
        <f>SUM(F380,F386,F401)</f>
        <v>72025</v>
      </c>
      <c r="G379" s="109">
        <f t="shared" si="79"/>
        <v>6.7037037037037033</v>
      </c>
      <c r="H379" s="109">
        <f>F379/E379*100</f>
        <v>1591.7127071823204</v>
      </c>
    </row>
    <row r="380" spans="1:12" ht="27" customHeight="1" x14ac:dyDescent="0.2">
      <c r="A380" s="512" t="s">
        <v>280</v>
      </c>
      <c r="B380" s="513"/>
      <c r="C380" s="514"/>
      <c r="D380" s="136">
        <f t="shared" ref="D380:F383" si="80">D381</f>
        <v>2500</v>
      </c>
      <c r="E380" s="382">
        <f t="shared" si="80"/>
        <v>0</v>
      </c>
      <c r="F380" s="136">
        <f t="shared" si="80"/>
        <v>2500</v>
      </c>
      <c r="G380" s="149">
        <f t="shared" si="79"/>
        <v>0</v>
      </c>
      <c r="H380" s="149">
        <v>0</v>
      </c>
    </row>
    <row r="381" spans="1:12" ht="13.5" customHeight="1" x14ac:dyDescent="0.2">
      <c r="A381" s="444" t="s">
        <v>124</v>
      </c>
      <c r="B381" s="445"/>
      <c r="C381" s="446"/>
      <c r="D381" s="127">
        <f>D383</f>
        <v>2500</v>
      </c>
      <c r="E381" s="221">
        <f>E383</f>
        <v>0</v>
      </c>
      <c r="F381" s="173">
        <f t="shared" si="80"/>
        <v>2500</v>
      </c>
      <c r="G381" s="21">
        <f t="shared" si="79"/>
        <v>0</v>
      </c>
      <c r="H381" s="21">
        <v>0</v>
      </c>
    </row>
    <row r="382" spans="1:12" ht="13.5" customHeight="1" x14ac:dyDescent="0.2">
      <c r="A382" s="431" t="s">
        <v>237</v>
      </c>
      <c r="B382" s="432"/>
      <c r="C382" s="441"/>
      <c r="D382" s="128">
        <f t="shared" si="80"/>
        <v>2500</v>
      </c>
      <c r="E382" s="222">
        <f t="shared" si="80"/>
        <v>0</v>
      </c>
      <c r="F382" s="174">
        <f t="shared" si="80"/>
        <v>2500</v>
      </c>
      <c r="G382" s="22">
        <f t="shared" si="79"/>
        <v>0</v>
      </c>
      <c r="H382" s="22">
        <v>0</v>
      </c>
    </row>
    <row r="383" spans="1:12" ht="13.5" customHeight="1" x14ac:dyDescent="0.2">
      <c r="B383" s="186">
        <v>3</v>
      </c>
      <c r="C383" s="187" t="s">
        <v>77</v>
      </c>
      <c r="D383" s="132">
        <f t="shared" si="80"/>
        <v>2500</v>
      </c>
      <c r="E383" s="29">
        <f t="shared" si="80"/>
        <v>0</v>
      </c>
      <c r="F383" s="102">
        <f t="shared" si="80"/>
        <v>2500</v>
      </c>
      <c r="G383" s="31">
        <f t="shared" si="79"/>
        <v>0</v>
      </c>
      <c r="H383" s="31">
        <v>0</v>
      </c>
    </row>
    <row r="384" spans="1:12" ht="13.5" customHeight="1" x14ac:dyDescent="0.2">
      <c r="B384" s="23">
        <v>36</v>
      </c>
      <c r="C384" s="38" t="s">
        <v>114</v>
      </c>
      <c r="D384" s="108">
        <f>SUM(D385:D385)</f>
        <v>2500</v>
      </c>
      <c r="E384" s="219">
        <f>SUM(E385:E385)</f>
        <v>0</v>
      </c>
      <c r="F384" s="175">
        <f>SUM(F385:F385)</f>
        <v>2500</v>
      </c>
      <c r="G384" s="31">
        <f t="shared" si="79"/>
        <v>0</v>
      </c>
      <c r="H384" s="31">
        <v>0</v>
      </c>
    </row>
    <row r="385" spans="1:11" ht="13.5" customHeight="1" x14ac:dyDescent="0.2">
      <c r="B385" s="26">
        <v>363</v>
      </c>
      <c r="C385" s="191" t="s">
        <v>115</v>
      </c>
      <c r="D385" s="129">
        <v>2500</v>
      </c>
      <c r="E385" s="50">
        <v>0</v>
      </c>
      <c r="F385" s="324">
        <v>2500</v>
      </c>
      <c r="G385" s="31">
        <f t="shared" si="79"/>
        <v>0</v>
      </c>
      <c r="H385" s="31">
        <v>0</v>
      </c>
    </row>
    <row r="386" spans="1:11" ht="14.25" customHeight="1" x14ac:dyDescent="0.2">
      <c r="A386" s="594" t="s">
        <v>183</v>
      </c>
      <c r="B386" s="595"/>
      <c r="C386" s="596"/>
      <c r="D386" s="136">
        <f>D387</f>
        <v>55000</v>
      </c>
      <c r="E386" s="376">
        <f>E387</f>
        <v>14525</v>
      </c>
      <c r="F386" s="338">
        <f>F387</f>
        <v>69525</v>
      </c>
      <c r="G386" s="19">
        <f t="shared" si="79"/>
        <v>26.40909090909091</v>
      </c>
      <c r="H386" s="19">
        <f t="shared" ref="H386:H454" si="81">F386/E386*100</f>
        <v>478.65748709122204</v>
      </c>
    </row>
    <row r="387" spans="1:11" ht="13.5" customHeight="1" x14ac:dyDescent="0.2">
      <c r="A387" s="444" t="s">
        <v>124</v>
      </c>
      <c r="B387" s="445"/>
      <c r="C387" s="446"/>
      <c r="D387" s="127">
        <f>SUM(D392,D398)</f>
        <v>55000</v>
      </c>
      <c r="E387" s="127">
        <f>SUM(E392,E398)</f>
        <v>14525</v>
      </c>
      <c r="F387" s="127">
        <f>SUM(F392,F398)</f>
        <v>69525</v>
      </c>
      <c r="G387" s="21">
        <f t="shared" si="79"/>
        <v>26.40909090909091</v>
      </c>
      <c r="H387" s="21">
        <f t="shared" si="81"/>
        <v>478.65748709122204</v>
      </c>
    </row>
    <row r="388" spans="1:11" ht="13.5" customHeight="1" x14ac:dyDescent="0.2">
      <c r="A388" s="462" t="s">
        <v>293</v>
      </c>
      <c r="B388" s="463"/>
      <c r="C388" s="492"/>
      <c r="D388" s="128">
        <v>0</v>
      </c>
      <c r="E388" s="222">
        <v>0</v>
      </c>
      <c r="F388" s="174">
        <v>0</v>
      </c>
      <c r="G388" s="22">
        <v>0</v>
      </c>
      <c r="H388" s="22">
        <v>0</v>
      </c>
      <c r="K388" s="32"/>
    </row>
    <row r="389" spans="1:11" ht="13.5" customHeight="1" x14ac:dyDescent="0.2">
      <c r="A389" s="508" t="s">
        <v>292</v>
      </c>
      <c r="B389" s="508"/>
      <c r="C389" s="556"/>
      <c r="D389" s="128">
        <v>0</v>
      </c>
      <c r="E389" s="222">
        <v>0</v>
      </c>
      <c r="F389" s="174">
        <v>0</v>
      </c>
      <c r="G389" s="22">
        <v>0</v>
      </c>
      <c r="H389" s="22">
        <v>0</v>
      </c>
      <c r="K389" s="32"/>
    </row>
    <row r="390" spans="1:11" ht="13.5" customHeight="1" x14ac:dyDescent="0.2">
      <c r="A390" s="457" t="s">
        <v>285</v>
      </c>
      <c r="B390" s="458"/>
      <c r="C390" s="459"/>
      <c r="D390" s="128">
        <v>0</v>
      </c>
      <c r="E390" s="222">
        <v>0</v>
      </c>
      <c r="F390" s="174">
        <v>0</v>
      </c>
      <c r="G390" s="22">
        <v>0</v>
      </c>
      <c r="H390" s="22">
        <v>0</v>
      </c>
      <c r="K390" s="32"/>
    </row>
    <row r="391" spans="1:11" ht="13.5" customHeight="1" x14ac:dyDescent="0.2">
      <c r="A391" s="440" t="s">
        <v>235</v>
      </c>
      <c r="B391" s="432"/>
      <c r="C391" s="441"/>
      <c r="D391" s="128">
        <v>55000</v>
      </c>
      <c r="E391" s="222">
        <v>14525</v>
      </c>
      <c r="F391" s="174">
        <v>69525</v>
      </c>
      <c r="G391" s="22">
        <f t="shared" si="79"/>
        <v>26.40909090909091</v>
      </c>
      <c r="H391" s="22">
        <f t="shared" si="81"/>
        <v>478.65748709122204</v>
      </c>
      <c r="K391" s="32"/>
    </row>
    <row r="392" spans="1:11" ht="13.5" customHeight="1" x14ac:dyDescent="0.2">
      <c r="B392" s="186">
        <v>3</v>
      </c>
      <c r="C392" s="187" t="s">
        <v>77</v>
      </c>
      <c r="D392" s="102">
        <f>SUM(D393,D396)</f>
        <v>55000</v>
      </c>
      <c r="E392" s="29">
        <f>SUM(E393,E396)</f>
        <v>14000</v>
      </c>
      <c r="F392" s="102">
        <f>SUM(F393,F396)</f>
        <v>69000</v>
      </c>
      <c r="G392" s="31">
        <f t="shared" ref="G392:G397" si="82">E392/D392*100</f>
        <v>25.454545454545453</v>
      </c>
      <c r="H392" s="31">
        <f t="shared" ref="H392:H397" si="83">F392/E392*100</f>
        <v>492.85714285714289</v>
      </c>
    </row>
    <row r="393" spans="1:11" ht="13.5" customHeight="1" x14ac:dyDescent="0.2">
      <c r="B393" s="23">
        <v>32</v>
      </c>
      <c r="C393" s="38" t="s">
        <v>78</v>
      </c>
      <c r="D393" s="102">
        <f>SUM(D394,D395)</f>
        <v>10000</v>
      </c>
      <c r="E393" s="29">
        <f>SUM(E394,E395)</f>
        <v>5000</v>
      </c>
      <c r="F393" s="102">
        <f>SUM(F394,F395)</f>
        <v>15000</v>
      </c>
      <c r="G393" s="31">
        <v>0</v>
      </c>
      <c r="H393" s="31">
        <v>100</v>
      </c>
    </row>
    <row r="394" spans="1:11" ht="13.5" customHeight="1" x14ac:dyDescent="0.2">
      <c r="B394" s="24">
        <v>322</v>
      </c>
      <c r="C394" s="40" t="s">
        <v>90</v>
      </c>
      <c r="D394" s="163">
        <v>9000</v>
      </c>
      <c r="E394" s="383">
        <v>0</v>
      </c>
      <c r="F394" s="163">
        <v>9000</v>
      </c>
      <c r="G394" s="31">
        <v>0</v>
      </c>
      <c r="H394" s="31">
        <v>100</v>
      </c>
    </row>
    <row r="395" spans="1:11" ht="13.5" customHeight="1" x14ac:dyDescent="0.2">
      <c r="B395" s="24">
        <v>323</v>
      </c>
      <c r="C395" s="40" t="s">
        <v>118</v>
      </c>
      <c r="D395" s="164">
        <v>1000</v>
      </c>
      <c r="E395" s="371">
        <v>5000</v>
      </c>
      <c r="F395" s="164">
        <v>6000</v>
      </c>
      <c r="G395" s="31">
        <v>0</v>
      </c>
      <c r="H395" s="31">
        <v>100</v>
      </c>
    </row>
    <row r="396" spans="1:11" ht="13.5" customHeight="1" x14ac:dyDescent="0.2">
      <c r="B396" s="23">
        <v>36</v>
      </c>
      <c r="C396" s="38" t="s">
        <v>114</v>
      </c>
      <c r="D396" s="108">
        <f>SUM(D397:D397)</f>
        <v>45000</v>
      </c>
      <c r="E396" s="219">
        <f>SUM(E397:E397)</f>
        <v>9000</v>
      </c>
      <c r="F396" s="175">
        <f>SUM(F397:F397)</f>
        <v>54000</v>
      </c>
      <c r="G396" s="31">
        <f t="shared" si="82"/>
        <v>20</v>
      </c>
      <c r="H396" s="31">
        <f t="shared" si="83"/>
        <v>600</v>
      </c>
    </row>
    <row r="397" spans="1:11" ht="13.5" customHeight="1" x14ac:dyDescent="0.2">
      <c r="B397" s="26">
        <v>363</v>
      </c>
      <c r="C397" s="191" t="s">
        <v>115</v>
      </c>
      <c r="D397" s="403">
        <v>45000</v>
      </c>
      <c r="E397" s="395">
        <v>9000</v>
      </c>
      <c r="F397" s="164">
        <v>54000</v>
      </c>
      <c r="G397" s="31">
        <f t="shared" si="82"/>
        <v>20</v>
      </c>
      <c r="H397" s="31">
        <f t="shared" si="83"/>
        <v>600</v>
      </c>
    </row>
    <row r="398" spans="1:11" ht="13.5" customHeight="1" x14ac:dyDescent="0.2">
      <c r="B398" s="301">
        <v>4</v>
      </c>
      <c r="C398" s="207" t="s">
        <v>127</v>
      </c>
      <c r="D398" s="294">
        <f t="shared" ref="D398:F399" si="84">D399</f>
        <v>0</v>
      </c>
      <c r="E398" s="405">
        <f t="shared" si="84"/>
        <v>525</v>
      </c>
      <c r="F398" s="399">
        <f t="shared" si="84"/>
        <v>525</v>
      </c>
      <c r="G398" s="31">
        <v>0</v>
      </c>
      <c r="H398" s="31">
        <v>0</v>
      </c>
    </row>
    <row r="399" spans="1:11" ht="13.5" customHeight="1" x14ac:dyDescent="0.2">
      <c r="B399" s="301">
        <v>42</v>
      </c>
      <c r="C399" s="207" t="s">
        <v>128</v>
      </c>
      <c r="D399" s="294">
        <f t="shared" si="84"/>
        <v>0</v>
      </c>
      <c r="E399" s="405">
        <f t="shared" si="84"/>
        <v>525</v>
      </c>
      <c r="F399" s="399">
        <f t="shared" si="84"/>
        <v>525</v>
      </c>
      <c r="G399" s="31">
        <v>0</v>
      </c>
      <c r="H399" s="31">
        <v>0</v>
      </c>
    </row>
    <row r="400" spans="1:11" ht="13.5" customHeight="1" x14ac:dyDescent="0.2">
      <c r="B400" s="397">
        <v>422</v>
      </c>
      <c r="C400" s="398" t="s">
        <v>177</v>
      </c>
      <c r="D400" s="140">
        <v>0</v>
      </c>
      <c r="E400" s="404">
        <v>525</v>
      </c>
      <c r="F400" s="396">
        <v>525</v>
      </c>
      <c r="G400" s="31">
        <v>0</v>
      </c>
      <c r="H400" s="31">
        <v>0</v>
      </c>
    </row>
    <row r="401" spans="1:12" ht="15.75" customHeight="1" x14ac:dyDescent="0.2">
      <c r="A401" s="454" t="s">
        <v>125</v>
      </c>
      <c r="B401" s="455"/>
      <c r="C401" s="456"/>
      <c r="D401" s="136">
        <f>D402</f>
        <v>10000</v>
      </c>
      <c r="E401" s="376">
        <f>E402</f>
        <v>-10000</v>
      </c>
      <c r="F401" s="338">
        <f>F402</f>
        <v>0</v>
      </c>
      <c r="G401" s="19">
        <f>E401/D401*100</f>
        <v>-100</v>
      </c>
      <c r="H401" s="19">
        <v>0</v>
      </c>
    </row>
    <row r="402" spans="1:12" ht="13.5" customHeight="1" x14ac:dyDescent="0.2">
      <c r="A402" s="444" t="s">
        <v>126</v>
      </c>
      <c r="B402" s="445"/>
      <c r="C402" s="446"/>
      <c r="D402" s="127">
        <f>SUM(D408,D411)</f>
        <v>10000</v>
      </c>
      <c r="E402" s="221">
        <f>SUM(E408,E411)</f>
        <v>-10000</v>
      </c>
      <c r="F402" s="173">
        <f>SUM(F408,F411)</f>
        <v>0</v>
      </c>
      <c r="G402" s="21">
        <f>E402/D402*100</f>
        <v>-100</v>
      </c>
      <c r="H402" s="21">
        <v>0</v>
      </c>
    </row>
    <row r="403" spans="1:12" ht="13.5" customHeight="1" x14ac:dyDescent="0.2">
      <c r="A403" s="541" t="s">
        <v>294</v>
      </c>
      <c r="B403" s="542"/>
      <c r="C403" s="543"/>
      <c r="D403" s="128">
        <v>0</v>
      </c>
      <c r="E403" s="222">
        <v>0</v>
      </c>
      <c r="F403" s="174">
        <v>0</v>
      </c>
      <c r="G403" s="22">
        <v>0</v>
      </c>
      <c r="H403" s="22">
        <v>0</v>
      </c>
    </row>
    <row r="404" spans="1:12" ht="13.5" customHeight="1" x14ac:dyDescent="0.2">
      <c r="A404" s="462" t="s">
        <v>293</v>
      </c>
      <c r="B404" s="463"/>
      <c r="C404" s="464"/>
      <c r="D404" s="128">
        <v>10000</v>
      </c>
      <c r="E404" s="222">
        <v>-10000</v>
      </c>
      <c r="F404" s="174">
        <v>0</v>
      </c>
      <c r="G404" s="22">
        <f t="shared" ref="G404" si="85">E404/D404*100</f>
        <v>-100</v>
      </c>
      <c r="H404" s="22">
        <v>0</v>
      </c>
    </row>
    <row r="405" spans="1:12" ht="13.5" customHeight="1" x14ac:dyDescent="0.2">
      <c r="A405" s="440" t="s">
        <v>235</v>
      </c>
      <c r="B405" s="432"/>
      <c r="C405" s="441"/>
      <c r="D405" s="128">
        <v>0</v>
      </c>
      <c r="E405" s="222">
        <v>0</v>
      </c>
      <c r="F405" s="174">
        <v>0</v>
      </c>
      <c r="G405" s="22">
        <v>0</v>
      </c>
      <c r="H405" s="22">
        <v>0</v>
      </c>
      <c r="K405" s="32"/>
    </row>
    <row r="406" spans="1:12" ht="13.5" customHeight="1" x14ac:dyDescent="0.2">
      <c r="A406" s="450" t="s">
        <v>282</v>
      </c>
      <c r="B406" s="451"/>
      <c r="C406" s="452"/>
      <c r="D406" s="131">
        <v>0</v>
      </c>
      <c r="E406" s="369">
        <v>0</v>
      </c>
      <c r="F406" s="328">
        <v>0</v>
      </c>
      <c r="G406" s="22">
        <v>0</v>
      </c>
      <c r="H406" s="22">
        <v>0</v>
      </c>
    </row>
    <row r="407" spans="1:12" ht="13.5" customHeight="1" x14ac:dyDescent="0.2">
      <c r="A407" s="457" t="s">
        <v>285</v>
      </c>
      <c r="B407" s="458"/>
      <c r="C407" s="459"/>
      <c r="D407" s="131">
        <v>0</v>
      </c>
      <c r="E407" s="369">
        <v>0</v>
      </c>
      <c r="F407" s="328">
        <v>0</v>
      </c>
      <c r="G407" s="22">
        <v>0</v>
      </c>
      <c r="H407" s="22">
        <v>0</v>
      </c>
    </row>
    <row r="408" spans="1:12" ht="13.5" customHeight="1" x14ac:dyDescent="0.2">
      <c r="B408" s="186">
        <v>3</v>
      </c>
      <c r="C408" s="187" t="s">
        <v>77</v>
      </c>
      <c r="D408" s="226">
        <f t="shared" ref="D408:F409" si="86">D409</f>
        <v>0</v>
      </c>
      <c r="E408" s="384">
        <f t="shared" si="86"/>
        <v>0</v>
      </c>
      <c r="F408" s="345">
        <f t="shared" si="86"/>
        <v>0</v>
      </c>
      <c r="G408" s="31">
        <v>0</v>
      </c>
      <c r="H408" s="31">
        <v>0</v>
      </c>
    </row>
    <row r="409" spans="1:12" ht="13.5" customHeight="1" x14ac:dyDescent="0.2">
      <c r="B409" s="23">
        <v>32</v>
      </c>
      <c r="C409" s="38" t="s">
        <v>78</v>
      </c>
      <c r="D409" s="226">
        <f t="shared" si="86"/>
        <v>0</v>
      </c>
      <c r="E409" s="384">
        <f t="shared" si="86"/>
        <v>0</v>
      </c>
      <c r="F409" s="345">
        <f t="shared" si="86"/>
        <v>0</v>
      </c>
      <c r="G409" s="31">
        <v>0</v>
      </c>
      <c r="H409" s="31">
        <v>0</v>
      </c>
    </row>
    <row r="410" spans="1:12" ht="13.5" customHeight="1" x14ac:dyDescent="0.2">
      <c r="B410" s="24">
        <v>323</v>
      </c>
      <c r="C410" s="40" t="s">
        <v>118</v>
      </c>
      <c r="D410" s="137">
        <v>0</v>
      </c>
      <c r="E410" s="48">
        <v>0</v>
      </c>
      <c r="F410" s="331">
        <v>0</v>
      </c>
      <c r="G410" s="31">
        <v>0</v>
      </c>
      <c r="H410" s="31">
        <v>0</v>
      </c>
    </row>
    <row r="411" spans="1:12" ht="13.5" customHeight="1" x14ac:dyDescent="0.2">
      <c r="B411" s="23">
        <v>4</v>
      </c>
      <c r="C411" s="38" t="s">
        <v>127</v>
      </c>
      <c r="D411" s="132">
        <f>SUM(D412,D416)</f>
        <v>10000</v>
      </c>
      <c r="E411" s="29">
        <f>SUM(E412,E416)</f>
        <v>-10000</v>
      </c>
      <c r="F411" s="102">
        <f>SUM(F412,F416)</f>
        <v>0</v>
      </c>
      <c r="G411" s="31">
        <f t="shared" ref="G411" si="87">E411/D411*100</f>
        <v>-100</v>
      </c>
      <c r="H411" s="31">
        <v>0</v>
      </c>
    </row>
    <row r="412" spans="1:12" ht="13.5" customHeight="1" x14ac:dyDescent="0.2">
      <c r="B412" s="23">
        <v>42</v>
      </c>
      <c r="C412" s="38" t="s">
        <v>128</v>
      </c>
      <c r="D412" s="108">
        <f>SUM(D413,D414,D415)</f>
        <v>0</v>
      </c>
      <c r="E412" s="219">
        <f>SUM(E413,E414,E415)</f>
        <v>0</v>
      </c>
      <c r="F412" s="175">
        <f>SUM(F413,F414,F415)</f>
        <v>0</v>
      </c>
      <c r="G412" s="31">
        <v>0</v>
      </c>
      <c r="H412" s="31">
        <v>0</v>
      </c>
    </row>
    <row r="413" spans="1:12" ht="13.5" customHeight="1" x14ac:dyDescent="0.2">
      <c r="B413" s="26">
        <v>421</v>
      </c>
      <c r="C413" s="40" t="s">
        <v>108</v>
      </c>
      <c r="D413" s="129">
        <v>0</v>
      </c>
      <c r="E413" s="50">
        <v>0</v>
      </c>
      <c r="F413" s="324">
        <v>0</v>
      </c>
      <c r="G413" s="31">
        <v>0</v>
      </c>
      <c r="H413" s="31">
        <v>0</v>
      </c>
      <c r="L413" s="57"/>
    </row>
    <row r="414" spans="1:12" ht="13.5" customHeight="1" x14ac:dyDescent="0.2">
      <c r="B414" s="201">
        <v>422</v>
      </c>
      <c r="C414" s="200" t="s">
        <v>177</v>
      </c>
      <c r="D414" s="129">
        <v>0</v>
      </c>
      <c r="E414" s="50">
        <v>0</v>
      </c>
      <c r="F414" s="324">
        <v>0</v>
      </c>
      <c r="G414" s="31">
        <v>0</v>
      </c>
      <c r="H414" s="31">
        <v>0</v>
      </c>
      <c r="L414" s="57"/>
    </row>
    <row r="415" spans="1:12" ht="13.5" customHeight="1" x14ac:dyDescent="0.2">
      <c r="B415" s="202">
        <v>426</v>
      </c>
      <c r="C415" s="203" t="s">
        <v>111</v>
      </c>
      <c r="D415" s="129">
        <v>0</v>
      </c>
      <c r="E415" s="50">
        <v>0</v>
      </c>
      <c r="F415" s="324">
        <v>0</v>
      </c>
      <c r="G415" s="31">
        <v>0</v>
      </c>
      <c r="H415" s="31">
        <v>0</v>
      </c>
      <c r="L415" s="57"/>
    </row>
    <row r="416" spans="1:12" ht="13.5" customHeight="1" x14ac:dyDescent="0.2">
      <c r="B416" s="251">
        <v>45</v>
      </c>
      <c r="C416" s="276" t="s">
        <v>224</v>
      </c>
      <c r="D416" s="132">
        <f>D417</f>
        <v>10000</v>
      </c>
      <c r="E416" s="29">
        <f>E417</f>
        <v>-10000</v>
      </c>
      <c r="F416" s="102">
        <f>F417</f>
        <v>0</v>
      </c>
      <c r="G416" s="31">
        <v>0</v>
      </c>
      <c r="H416" s="31">
        <v>0</v>
      </c>
      <c r="L416" s="57"/>
    </row>
    <row r="417" spans="1:12" ht="13.5" customHeight="1" x14ac:dyDescent="0.2">
      <c r="B417" s="201">
        <v>451</v>
      </c>
      <c r="C417" s="275" t="s">
        <v>225</v>
      </c>
      <c r="D417" s="129">
        <v>10000</v>
      </c>
      <c r="E417" s="50">
        <v>-10000</v>
      </c>
      <c r="F417" s="324">
        <v>0</v>
      </c>
      <c r="G417" s="31">
        <v>0</v>
      </c>
      <c r="H417" s="31">
        <v>0</v>
      </c>
      <c r="L417" s="57"/>
    </row>
    <row r="418" spans="1:12" ht="24.75" customHeight="1" x14ac:dyDescent="0.2">
      <c r="A418" s="467" t="s">
        <v>335</v>
      </c>
      <c r="B418" s="476"/>
      <c r="C418" s="477"/>
      <c r="D418" s="125">
        <f>SUM(D419,D426,D432)</f>
        <v>15500</v>
      </c>
      <c r="E418" s="363">
        <f>SUM(E419,E426,E432)</f>
        <v>2300</v>
      </c>
      <c r="F418" s="125">
        <f>SUM(F419,F426,F432)</f>
        <v>17800</v>
      </c>
      <c r="G418" s="109">
        <f t="shared" ref="G418:G420" si="88">E418/D418*100</f>
        <v>14.838709677419354</v>
      </c>
      <c r="H418" s="109">
        <f t="shared" si="81"/>
        <v>773.91304347826087</v>
      </c>
    </row>
    <row r="419" spans="1:12" ht="19.5" customHeight="1" x14ac:dyDescent="0.2">
      <c r="A419" s="470" t="s">
        <v>129</v>
      </c>
      <c r="B419" s="471"/>
      <c r="C419" s="472"/>
      <c r="D419" s="136">
        <f>D420</f>
        <v>3500</v>
      </c>
      <c r="E419" s="376">
        <f>E420</f>
        <v>0</v>
      </c>
      <c r="F419" s="338">
        <f>F420</f>
        <v>3500</v>
      </c>
      <c r="G419" s="19">
        <f t="shared" si="88"/>
        <v>0</v>
      </c>
      <c r="H419" s="19">
        <v>0</v>
      </c>
    </row>
    <row r="420" spans="1:12" ht="13.5" customHeight="1" x14ac:dyDescent="0.2">
      <c r="A420" s="444" t="s">
        <v>124</v>
      </c>
      <c r="B420" s="445"/>
      <c r="C420" s="446"/>
      <c r="D420" s="127">
        <f>D423</f>
        <v>3500</v>
      </c>
      <c r="E420" s="221">
        <f>E423</f>
        <v>0</v>
      </c>
      <c r="F420" s="173">
        <f>F423</f>
        <v>3500</v>
      </c>
      <c r="G420" s="21">
        <f t="shared" si="88"/>
        <v>0</v>
      </c>
      <c r="H420" s="21">
        <v>0</v>
      </c>
    </row>
    <row r="421" spans="1:12" ht="13.5" customHeight="1" x14ac:dyDescent="0.2">
      <c r="A421" s="431" t="s">
        <v>237</v>
      </c>
      <c r="B421" s="432"/>
      <c r="C421" s="441"/>
      <c r="D421" s="128">
        <v>0</v>
      </c>
      <c r="E421" s="222">
        <v>3500</v>
      </c>
      <c r="F421" s="174">
        <v>3500</v>
      </c>
      <c r="G421" s="22">
        <v>0</v>
      </c>
      <c r="H421" s="22">
        <f t="shared" si="81"/>
        <v>100</v>
      </c>
    </row>
    <row r="422" spans="1:12" ht="13.5" customHeight="1" x14ac:dyDescent="0.2">
      <c r="A422" s="462" t="s">
        <v>310</v>
      </c>
      <c r="B422" s="463"/>
      <c r="C422" s="464"/>
      <c r="D422" s="128">
        <v>3500</v>
      </c>
      <c r="E422" s="222">
        <v>-3500</v>
      </c>
      <c r="F422" s="174">
        <v>0</v>
      </c>
      <c r="G422" s="22">
        <f t="shared" ref="G422" si="89">E422/D422*100</f>
        <v>-100</v>
      </c>
      <c r="H422" s="22">
        <v>0</v>
      </c>
    </row>
    <row r="423" spans="1:12" ht="13.5" customHeight="1" x14ac:dyDescent="0.2">
      <c r="B423" s="186">
        <v>3</v>
      </c>
      <c r="C423" s="187" t="s">
        <v>77</v>
      </c>
      <c r="D423" s="132">
        <f>D424</f>
        <v>3500</v>
      </c>
      <c r="E423" s="29">
        <f>E424</f>
        <v>0</v>
      </c>
      <c r="F423" s="102">
        <f>F424</f>
        <v>3500</v>
      </c>
      <c r="G423" s="31">
        <f t="shared" ref="G423:G426" si="90">E423/D423*100</f>
        <v>0</v>
      </c>
      <c r="H423" s="31">
        <v>0</v>
      </c>
    </row>
    <row r="424" spans="1:12" ht="13.5" customHeight="1" x14ac:dyDescent="0.2">
      <c r="B424" s="23">
        <v>36</v>
      </c>
      <c r="C424" s="38" t="s">
        <v>114</v>
      </c>
      <c r="D424" s="108">
        <f>SUM(D425:D425)</f>
        <v>3500</v>
      </c>
      <c r="E424" s="219">
        <f>SUM(E425:E425)</f>
        <v>0</v>
      </c>
      <c r="F424" s="175">
        <f>SUM(F425:F425)</f>
        <v>3500</v>
      </c>
      <c r="G424" s="31">
        <f t="shared" si="90"/>
        <v>0</v>
      </c>
      <c r="H424" s="31">
        <v>0</v>
      </c>
    </row>
    <row r="425" spans="1:12" ht="13.5" customHeight="1" x14ac:dyDescent="0.2">
      <c r="B425" s="26">
        <v>363</v>
      </c>
      <c r="C425" s="191" t="s">
        <v>115</v>
      </c>
      <c r="D425" s="277">
        <v>3500</v>
      </c>
      <c r="E425" s="50">
        <v>0</v>
      </c>
      <c r="F425" s="324">
        <v>3500</v>
      </c>
      <c r="G425" s="31">
        <f t="shared" si="90"/>
        <v>0</v>
      </c>
      <c r="H425" s="31">
        <v>0</v>
      </c>
    </row>
    <row r="426" spans="1:12" ht="27" customHeight="1" x14ac:dyDescent="0.2">
      <c r="A426" s="470" t="s">
        <v>130</v>
      </c>
      <c r="B426" s="471"/>
      <c r="C426" s="472"/>
      <c r="D426" s="136">
        <f t="shared" ref="D426:F429" si="91">D427</f>
        <v>4000</v>
      </c>
      <c r="E426" s="382">
        <f t="shared" si="91"/>
        <v>0</v>
      </c>
      <c r="F426" s="136">
        <f t="shared" si="91"/>
        <v>4000</v>
      </c>
      <c r="G426" s="149">
        <f t="shared" si="90"/>
        <v>0</v>
      </c>
      <c r="H426" s="149">
        <v>0</v>
      </c>
    </row>
    <row r="427" spans="1:12" ht="13.5" customHeight="1" x14ac:dyDescent="0.2">
      <c r="A427" s="444" t="s">
        <v>124</v>
      </c>
      <c r="B427" s="445"/>
      <c r="C427" s="446"/>
      <c r="D427" s="127">
        <f>D429</f>
        <v>4000</v>
      </c>
      <c r="E427" s="221">
        <f>E429</f>
        <v>0</v>
      </c>
      <c r="F427" s="173">
        <f t="shared" si="91"/>
        <v>4000</v>
      </c>
      <c r="G427" s="21">
        <f t="shared" ref="G427:G434" si="92">E427/D427*100</f>
        <v>0</v>
      </c>
      <c r="H427" s="21">
        <v>0</v>
      </c>
    </row>
    <row r="428" spans="1:12" ht="13.5" customHeight="1" x14ac:dyDescent="0.2">
      <c r="A428" s="434" t="s">
        <v>317</v>
      </c>
      <c r="B428" s="497"/>
      <c r="C428" s="498"/>
      <c r="D428" s="128">
        <f t="shared" si="91"/>
        <v>4000</v>
      </c>
      <c r="E428" s="222">
        <f t="shared" si="91"/>
        <v>0</v>
      </c>
      <c r="F428" s="174">
        <f t="shared" si="91"/>
        <v>4000</v>
      </c>
      <c r="G428" s="22">
        <f t="shared" si="92"/>
        <v>0</v>
      </c>
      <c r="H428" s="22">
        <v>0</v>
      </c>
    </row>
    <row r="429" spans="1:12" ht="13.5" customHeight="1" x14ac:dyDescent="0.2">
      <c r="B429" s="186">
        <v>3</v>
      </c>
      <c r="C429" s="187" t="s">
        <v>77</v>
      </c>
      <c r="D429" s="132">
        <f t="shared" si="91"/>
        <v>4000</v>
      </c>
      <c r="E429" s="29">
        <f t="shared" si="91"/>
        <v>0</v>
      </c>
      <c r="F429" s="102">
        <f t="shared" si="91"/>
        <v>4000</v>
      </c>
      <c r="G429" s="31">
        <f t="shared" si="92"/>
        <v>0</v>
      </c>
      <c r="H429" s="31">
        <v>0</v>
      </c>
    </row>
    <row r="430" spans="1:12" ht="13.5" customHeight="1" x14ac:dyDescent="0.2">
      <c r="B430" s="23">
        <v>37</v>
      </c>
      <c r="C430" s="38" t="s">
        <v>131</v>
      </c>
      <c r="D430" s="108">
        <f>SUM(D431:D431)</f>
        <v>4000</v>
      </c>
      <c r="E430" s="219">
        <f>SUM(E431:E431)</f>
        <v>0</v>
      </c>
      <c r="F430" s="175">
        <f>SUM(F431:F431)</f>
        <v>4000</v>
      </c>
      <c r="G430" s="31">
        <f t="shared" si="92"/>
        <v>0</v>
      </c>
      <c r="H430" s="31">
        <v>0</v>
      </c>
    </row>
    <row r="431" spans="1:12" ht="13.5" customHeight="1" x14ac:dyDescent="0.2">
      <c r="B431" s="26">
        <v>372</v>
      </c>
      <c r="C431" s="191" t="s">
        <v>132</v>
      </c>
      <c r="D431" s="274">
        <v>4000</v>
      </c>
      <c r="E431" s="385">
        <v>0</v>
      </c>
      <c r="F431" s="346">
        <v>4000</v>
      </c>
      <c r="G431" s="31">
        <f t="shared" si="92"/>
        <v>0</v>
      </c>
      <c r="H431" s="31">
        <v>0</v>
      </c>
    </row>
    <row r="432" spans="1:12" ht="27" customHeight="1" x14ac:dyDescent="0.2">
      <c r="A432" s="481" t="s">
        <v>361</v>
      </c>
      <c r="B432" s="482"/>
      <c r="C432" s="483"/>
      <c r="D432" s="136">
        <f>D433</f>
        <v>8000</v>
      </c>
      <c r="E432" s="382">
        <f>E433</f>
        <v>2300</v>
      </c>
      <c r="F432" s="136">
        <f>F433</f>
        <v>10300</v>
      </c>
      <c r="G432" s="149">
        <f t="shared" si="92"/>
        <v>28.749999999999996</v>
      </c>
      <c r="H432" s="149">
        <f t="shared" si="81"/>
        <v>447.82608695652175</v>
      </c>
    </row>
    <row r="433" spans="1:10" ht="13.5" customHeight="1" x14ac:dyDescent="0.2">
      <c r="A433" s="478" t="s">
        <v>124</v>
      </c>
      <c r="B433" s="479"/>
      <c r="C433" s="480"/>
      <c r="D433" s="127">
        <f>D437</f>
        <v>8000</v>
      </c>
      <c r="E433" s="221">
        <f>E437</f>
        <v>2300</v>
      </c>
      <c r="F433" s="173">
        <f>F437</f>
        <v>10300</v>
      </c>
      <c r="G433" s="21">
        <f t="shared" si="92"/>
        <v>28.749999999999996</v>
      </c>
      <c r="H433" s="21">
        <f t="shared" si="81"/>
        <v>447.82608695652175</v>
      </c>
    </row>
    <row r="434" spans="1:10" ht="13.5" customHeight="1" x14ac:dyDescent="0.2">
      <c r="A434" s="431" t="s">
        <v>237</v>
      </c>
      <c r="B434" s="432"/>
      <c r="C434" s="441"/>
      <c r="D434" s="128">
        <v>6500</v>
      </c>
      <c r="E434" s="222">
        <v>3800</v>
      </c>
      <c r="F434" s="174">
        <v>10300</v>
      </c>
      <c r="G434" s="22">
        <f t="shared" si="92"/>
        <v>58.461538461538467</v>
      </c>
      <c r="H434" s="22">
        <f t="shared" si="81"/>
        <v>271.0526315789474</v>
      </c>
      <c r="J434" s="32"/>
    </row>
    <row r="435" spans="1:10" ht="13.5" customHeight="1" x14ac:dyDescent="0.2">
      <c r="A435" s="450" t="s">
        <v>307</v>
      </c>
      <c r="B435" s="451"/>
      <c r="C435" s="452"/>
      <c r="D435" s="128">
        <v>1500</v>
      </c>
      <c r="E435" s="222">
        <v>-1500</v>
      </c>
      <c r="F435" s="174">
        <v>0</v>
      </c>
      <c r="G435" s="22">
        <v>0</v>
      </c>
      <c r="H435" s="22">
        <v>0</v>
      </c>
    </row>
    <row r="436" spans="1:10" ht="13.5" customHeight="1" x14ac:dyDescent="0.2">
      <c r="A436" s="486" t="s">
        <v>318</v>
      </c>
      <c r="B436" s="487"/>
      <c r="C436" s="488"/>
      <c r="D436" s="128">
        <v>0</v>
      </c>
      <c r="E436" s="222">
        <v>0</v>
      </c>
      <c r="F436" s="174">
        <v>0</v>
      </c>
      <c r="G436" s="22">
        <v>0</v>
      </c>
      <c r="H436" s="22">
        <v>0</v>
      </c>
    </row>
    <row r="437" spans="1:10" ht="13.5" customHeight="1" x14ac:dyDescent="0.2">
      <c r="B437" s="186">
        <v>3</v>
      </c>
      <c r="C437" s="187" t="s">
        <v>77</v>
      </c>
      <c r="D437" s="132">
        <f>D438</f>
        <v>8000</v>
      </c>
      <c r="E437" s="29">
        <f>E438</f>
        <v>2300</v>
      </c>
      <c r="F437" s="102">
        <f>F438</f>
        <v>10300</v>
      </c>
      <c r="G437" s="31">
        <f t="shared" ref="G437:G439" si="93">E437/D437*100</f>
        <v>28.749999999999996</v>
      </c>
      <c r="H437" s="31">
        <f t="shared" si="81"/>
        <v>447.82608695652175</v>
      </c>
    </row>
    <row r="438" spans="1:10" ht="13.5" customHeight="1" x14ac:dyDescent="0.2">
      <c r="B438" s="23">
        <v>37</v>
      </c>
      <c r="C438" s="38" t="s">
        <v>131</v>
      </c>
      <c r="D438" s="108">
        <f>SUM(D439:D439)</f>
        <v>8000</v>
      </c>
      <c r="E438" s="219">
        <f>SUM(E439:E439)</f>
        <v>2300</v>
      </c>
      <c r="F438" s="175">
        <f>SUM(F439:F439)</f>
        <v>10300</v>
      </c>
      <c r="G438" s="31">
        <f t="shared" si="93"/>
        <v>28.749999999999996</v>
      </c>
      <c r="H438" s="31">
        <f t="shared" si="81"/>
        <v>447.82608695652175</v>
      </c>
    </row>
    <row r="439" spans="1:10" ht="13.5" customHeight="1" x14ac:dyDescent="0.2">
      <c r="B439" s="26">
        <v>372</v>
      </c>
      <c r="C439" s="191" t="s">
        <v>133</v>
      </c>
      <c r="D439" s="129">
        <v>8000</v>
      </c>
      <c r="E439" s="50">
        <v>2300</v>
      </c>
      <c r="F439" s="324">
        <v>10300</v>
      </c>
      <c r="G439" s="31">
        <f t="shared" si="93"/>
        <v>28.749999999999996</v>
      </c>
      <c r="H439" s="31">
        <f t="shared" si="81"/>
        <v>447.82608695652175</v>
      </c>
    </row>
    <row r="440" spans="1:10" ht="21.6" customHeight="1" x14ac:dyDescent="0.2">
      <c r="A440" s="467" t="s">
        <v>336</v>
      </c>
      <c r="B440" s="468"/>
      <c r="C440" s="469"/>
      <c r="D440" s="125">
        <f t="shared" ref="D440:F444" si="94">D441</f>
        <v>6000</v>
      </c>
      <c r="E440" s="363">
        <f t="shared" si="94"/>
        <v>-3720</v>
      </c>
      <c r="F440" s="125">
        <f t="shared" si="94"/>
        <v>2280</v>
      </c>
      <c r="G440" s="109">
        <f t="shared" ref="G440:G446" si="95">E440/D440*100</f>
        <v>-62</v>
      </c>
      <c r="H440" s="109">
        <f t="shared" si="81"/>
        <v>-61.29032258064516</v>
      </c>
      <c r="J440" s="32"/>
    </row>
    <row r="441" spans="1:10" ht="14.1" customHeight="1" x14ac:dyDescent="0.2">
      <c r="A441" s="454" t="s">
        <v>134</v>
      </c>
      <c r="B441" s="455"/>
      <c r="C441" s="456"/>
      <c r="D441" s="136">
        <f t="shared" si="94"/>
        <v>6000</v>
      </c>
      <c r="E441" s="376">
        <f t="shared" si="94"/>
        <v>-3720</v>
      </c>
      <c r="F441" s="338">
        <f t="shared" si="94"/>
        <v>2280</v>
      </c>
      <c r="G441" s="19">
        <f t="shared" si="95"/>
        <v>-62</v>
      </c>
      <c r="H441" s="19">
        <f t="shared" si="81"/>
        <v>-61.29032258064516</v>
      </c>
    </row>
    <row r="442" spans="1:10" ht="13.5" customHeight="1" x14ac:dyDescent="0.2">
      <c r="A442" s="444" t="s">
        <v>126</v>
      </c>
      <c r="B442" s="445"/>
      <c r="C442" s="446"/>
      <c r="D442" s="127">
        <f>D444</f>
        <v>6000</v>
      </c>
      <c r="E442" s="221">
        <f>E444</f>
        <v>-3720</v>
      </c>
      <c r="F442" s="173">
        <f t="shared" si="94"/>
        <v>2280</v>
      </c>
      <c r="G442" s="21">
        <f t="shared" si="95"/>
        <v>-62</v>
      </c>
      <c r="H442" s="21">
        <f t="shared" si="81"/>
        <v>-61.29032258064516</v>
      </c>
    </row>
    <row r="443" spans="1:10" ht="13.5" customHeight="1" x14ac:dyDescent="0.2">
      <c r="A443" s="431" t="s">
        <v>237</v>
      </c>
      <c r="B443" s="432"/>
      <c r="C443" s="441"/>
      <c r="D443" s="128">
        <f t="shared" si="94"/>
        <v>6000</v>
      </c>
      <c r="E443" s="222">
        <f t="shared" si="94"/>
        <v>-3720</v>
      </c>
      <c r="F443" s="174">
        <f t="shared" si="94"/>
        <v>2280</v>
      </c>
      <c r="G443" s="22">
        <f t="shared" si="95"/>
        <v>-62</v>
      </c>
      <c r="H443" s="22">
        <f t="shared" si="81"/>
        <v>-61.29032258064516</v>
      </c>
    </row>
    <row r="444" spans="1:10" ht="13.5" customHeight="1" x14ac:dyDescent="0.2">
      <c r="B444" s="186">
        <v>3</v>
      </c>
      <c r="C444" s="187" t="s">
        <v>77</v>
      </c>
      <c r="D444" s="132">
        <f t="shared" si="94"/>
        <v>6000</v>
      </c>
      <c r="E444" s="29">
        <f t="shared" si="94"/>
        <v>-3720</v>
      </c>
      <c r="F444" s="102">
        <f t="shared" si="94"/>
        <v>2280</v>
      </c>
      <c r="G444" s="31">
        <f t="shared" si="95"/>
        <v>-62</v>
      </c>
      <c r="H444" s="31">
        <f t="shared" si="81"/>
        <v>-61.29032258064516</v>
      </c>
    </row>
    <row r="445" spans="1:10" ht="13.5" customHeight="1" x14ac:dyDescent="0.2">
      <c r="B445" s="23">
        <v>37</v>
      </c>
      <c r="C445" s="38" t="s">
        <v>131</v>
      </c>
      <c r="D445" s="108">
        <f>SUM(D446:D446)</f>
        <v>6000</v>
      </c>
      <c r="E445" s="219">
        <f>SUM(E446:E446)</f>
        <v>-3720</v>
      </c>
      <c r="F445" s="175">
        <f>SUM(F446:F446)</f>
        <v>2280</v>
      </c>
      <c r="G445" s="31">
        <f t="shared" si="95"/>
        <v>-62</v>
      </c>
      <c r="H445" s="31">
        <f t="shared" si="81"/>
        <v>-61.29032258064516</v>
      </c>
    </row>
    <row r="446" spans="1:10" ht="13.5" customHeight="1" x14ac:dyDescent="0.2">
      <c r="A446" s="230"/>
      <c r="B446" s="24">
        <v>372</v>
      </c>
      <c r="C446" s="40" t="s">
        <v>133</v>
      </c>
      <c r="D446" s="129">
        <v>6000</v>
      </c>
      <c r="E446" s="50">
        <v>-3720</v>
      </c>
      <c r="F446" s="324">
        <v>2280</v>
      </c>
      <c r="G446" s="31">
        <f t="shared" si="95"/>
        <v>-62</v>
      </c>
      <c r="H446" s="31">
        <f t="shared" si="81"/>
        <v>-61.29032258064516</v>
      </c>
    </row>
    <row r="447" spans="1:10" s="104" customFormat="1" ht="13.5" customHeight="1" x14ac:dyDescent="0.2">
      <c r="A447" s="578" t="s">
        <v>346</v>
      </c>
      <c r="B447" s="578"/>
      <c r="C447" s="579"/>
      <c r="D447" s="107">
        <f>D448</f>
        <v>36000</v>
      </c>
      <c r="E447" s="370">
        <f>E448</f>
        <v>-300</v>
      </c>
      <c r="F447" s="96">
        <f>F448</f>
        <v>35700</v>
      </c>
      <c r="G447" s="103">
        <v>0</v>
      </c>
      <c r="H447" s="103">
        <v>0</v>
      </c>
    </row>
    <row r="448" spans="1:10" ht="21.95" customHeight="1" x14ac:dyDescent="0.2">
      <c r="A448" s="467" t="s">
        <v>337</v>
      </c>
      <c r="B448" s="476"/>
      <c r="C448" s="477"/>
      <c r="D448" s="125">
        <f>SUM(D449,D456,D465,D472)</f>
        <v>36000</v>
      </c>
      <c r="E448" s="363">
        <f>SUM(E449,E456,E465,E472)</f>
        <v>-300</v>
      </c>
      <c r="F448" s="125">
        <f>SUM(F449,F456,F465,F472)</f>
        <v>35700</v>
      </c>
      <c r="G448" s="109">
        <f t="shared" ref="G448:G449" si="96">E448/D448*100</f>
        <v>-0.83333333333333337</v>
      </c>
      <c r="H448" s="109">
        <f t="shared" si="81"/>
        <v>-11900</v>
      </c>
    </row>
    <row r="449" spans="1:8" ht="13.5" customHeight="1" x14ac:dyDescent="0.2">
      <c r="A449" s="454" t="s">
        <v>135</v>
      </c>
      <c r="B449" s="455"/>
      <c r="C449" s="456"/>
      <c r="D449" s="136">
        <f t="shared" ref="D449:F453" si="97">D450</f>
        <v>9500</v>
      </c>
      <c r="E449" s="376">
        <f t="shared" si="97"/>
        <v>-200</v>
      </c>
      <c r="F449" s="338">
        <f t="shared" si="97"/>
        <v>9300</v>
      </c>
      <c r="G449" s="19">
        <f t="shared" si="96"/>
        <v>-2.1052631578947367</v>
      </c>
      <c r="H449" s="19">
        <f t="shared" si="81"/>
        <v>-4650</v>
      </c>
    </row>
    <row r="450" spans="1:8" ht="13.5" customHeight="1" x14ac:dyDescent="0.2">
      <c r="A450" s="444" t="s">
        <v>136</v>
      </c>
      <c r="B450" s="445"/>
      <c r="C450" s="446"/>
      <c r="D450" s="127">
        <f>D453</f>
        <v>9500</v>
      </c>
      <c r="E450" s="221">
        <f>E453</f>
        <v>-200</v>
      </c>
      <c r="F450" s="173">
        <f>F453</f>
        <v>9300</v>
      </c>
      <c r="G450" s="21">
        <f>E450/D450*100</f>
        <v>-2.1052631578947367</v>
      </c>
      <c r="H450" s="21">
        <f t="shared" si="81"/>
        <v>-4650</v>
      </c>
    </row>
    <row r="451" spans="1:8" ht="13.5" customHeight="1" x14ac:dyDescent="0.2">
      <c r="A451" s="431" t="s">
        <v>237</v>
      </c>
      <c r="B451" s="432"/>
      <c r="C451" s="441"/>
      <c r="D451" s="128">
        <v>0</v>
      </c>
      <c r="E451" s="222">
        <v>9300</v>
      </c>
      <c r="F451" s="174">
        <v>9300</v>
      </c>
      <c r="G451" s="22">
        <v>0</v>
      </c>
      <c r="H451" s="22">
        <f t="shared" si="81"/>
        <v>100</v>
      </c>
    </row>
    <row r="452" spans="1:8" ht="13.5" customHeight="1" x14ac:dyDescent="0.2">
      <c r="A452" s="462" t="s">
        <v>310</v>
      </c>
      <c r="B452" s="463"/>
      <c r="C452" s="464"/>
      <c r="D452" s="128">
        <v>9500</v>
      </c>
      <c r="E452" s="222">
        <v>-9500</v>
      </c>
      <c r="F452" s="174">
        <v>0</v>
      </c>
      <c r="G452" s="22">
        <f t="shared" ref="G452" si="98">E452/D452*100</f>
        <v>-100</v>
      </c>
      <c r="H452" s="22">
        <v>0</v>
      </c>
    </row>
    <row r="453" spans="1:8" ht="13.5" customHeight="1" x14ac:dyDescent="0.2">
      <c r="B453" s="186">
        <v>3</v>
      </c>
      <c r="C453" s="187" t="s">
        <v>77</v>
      </c>
      <c r="D453" s="132">
        <f t="shared" si="97"/>
        <v>9500</v>
      </c>
      <c r="E453" s="29">
        <f t="shared" si="97"/>
        <v>-200</v>
      </c>
      <c r="F453" s="102">
        <f t="shared" si="97"/>
        <v>9300</v>
      </c>
      <c r="G453" s="31">
        <f t="shared" ref="G453:G454" si="99">E453/D453*100</f>
        <v>-2.1052631578947367</v>
      </c>
      <c r="H453" s="31">
        <f t="shared" si="81"/>
        <v>-4650</v>
      </c>
    </row>
    <row r="454" spans="1:8" ht="13.5" customHeight="1" x14ac:dyDescent="0.2">
      <c r="B454" s="23">
        <v>38</v>
      </c>
      <c r="C454" s="38" t="s">
        <v>81</v>
      </c>
      <c r="D454" s="108">
        <f>SUM(D455:D455)</f>
        <v>9500</v>
      </c>
      <c r="E454" s="219">
        <f>SUM(E455:E455)</f>
        <v>-200</v>
      </c>
      <c r="F454" s="175">
        <f>SUM(F455:F455)</f>
        <v>9300</v>
      </c>
      <c r="G454" s="31">
        <f t="shared" si="99"/>
        <v>-2.1052631578947367</v>
      </c>
      <c r="H454" s="31">
        <f t="shared" si="81"/>
        <v>-4650</v>
      </c>
    </row>
    <row r="455" spans="1:8" ht="13.5" customHeight="1" x14ac:dyDescent="0.2">
      <c r="B455" s="26">
        <v>381</v>
      </c>
      <c r="C455" s="191" t="s">
        <v>82</v>
      </c>
      <c r="D455" s="129">
        <v>9500</v>
      </c>
      <c r="E455" s="50">
        <v>-200</v>
      </c>
      <c r="F455" s="324">
        <v>9300</v>
      </c>
      <c r="G455" s="31">
        <f t="shared" ref="G455:G491" si="100">E455/D455*100</f>
        <v>-2.1052631578947367</v>
      </c>
      <c r="H455" s="31">
        <f t="shared" ref="H455:H487" si="101">F455/E455*100</f>
        <v>-4650</v>
      </c>
    </row>
    <row r="456" spans="1:8" ht="27" customHeight="1" x14ac:dyDescent="0.2">
      <c r="A456" s="454" t="s">
        <v>137</v>
      </c>
      <c r="B456" s="455"/>
      <c r="C456" s="456"/>
      <c r="D456" s="136">
        <f>D457</f>
        <v>9000</v>
      </c>
      <c r="E456" s="382">
        <f>E457</f>
        <v>-600</v>
      </c>
      <c r="F456" s="136">
        <f>F457</f>
        <v>8400</v>
      </c>
      <c r="G456" s="149">
        <f t="shared" si="100"/>
        <v>-6.666666666666667</v>
      </c>
      <c r="H456" s="149">
        <f t="shared" si="101"/>
        <v>-1400</v>
      </c>
    </row>
    <row r="457" spans="1:8" ht="13.5" customHeight="1" x14ac:dyDescent="0.2">
      <c r="A457" s="444" t="s">
        <v>136</v>
      </c>
      <c r="B457" s="445"/>
      <c r="C457" s="446"/>
      <c r="D457" s="127">
        <f>D462</f>
        <v>9000</v>
      </c>
      <c r="E457" s="221">
        <f>E462</f>
        <v>-600</v>
      </c>
      <c r="F457" s="173">
        <f>F462</f>
        <v>8400</v>
      </c>
      <c r="G457" s="21">
        <f t="shared" si="100"/>
        <v>-6.666666666666667</v>
      </c>
      <c r="H457" s="21">
        <f t="shared" si="101"/>
        <v>-1400</v>
      </c>
    </row>
    <row r="458" spans="1:8" ht="13.5" customHeight="1" x14ac:dyDescent="0.2">
      <c r="A458" s="431" t="s">
        <v>237</v>
      </c>
      <c r="B458" s="432"/>
      <c r="C458" s="441"/>
      <c r="D458" s="128">
        <v>0</v>
      </c>
      <c r="E458" s="222">
        <v>8400</v>
      </c>
      <c r="F458" s="174">
        <v>8400</v>
      </c>
      <c r="G458" s="22">
        <v>0</v>
      </c>
      <c r="H458" s="22">
        <f t="shared" si="101"/>
        <v>100</v>
      </c>
    </row>
    <row r="459" spans="1:8" ht="13.5" customHeight="1" x14ac:dyDescent="0.2">
      <c r="A459" s="450" t="s">
        <v>282</v>
      </c>
      <c r="B459" s="451"/>
      <c r="C459" s="452"/>
      <c r="D459" s="128">
        <v>5500</v>
      </c>
      <c r="E459" s="222">
        <v>-5500</v>
      </c>
      <c r="F459" s="174">
        <v>0</v>
      </c>
      <c r="G459" s="22">
        <v>0</v>
      </c>
      <c r="H459" s="22">
        <v>0</v>
      </c>
    </row>
    <row r="460" spans="1:8" ht="13.5" customHeight="1" x14ac:dyDescent="0.2">
      <c r="A460" s="486" t="s">
        <v>318</v>
      </c>
      <c r="B460" s="487"/>
      <c r="C460" s="488"/>
      <c r="D460" s="128">
        <v>0</v>
      </c>
      <c r="E460" s="222">
        <v>0</v>
      </c>
      <c r="F460" s="174">
        <v>0</v>
      </c>
      <c r="G460" s="22">
        <v>0</v>
      </c>
      <c r="H460" s="22">
        <v>0</v>
      </c>
    </row>
    <row r="461" spans="1:8" ht="13.5" customHeight="1" x14ac:dyDescent="0.2">
      <c r="A461" s="462" t="s">
        <v>310</v>
      </c>
      <c r="B461" s="463"/>
      <c r="C461" s="464"/>
      <c r="D461" s="128">
        <v>3500</v>
      </c>
      <c r="E461" s="222">
        <v>-3500</v>
      </c>
      <c r="F461" s="174">
        <v>0</v>
      </c>
      <c r="G461" s="22">
        <f t="shared" si="100"/>
        <v>-100</v>
      </c>
      <c r="H461" s="22">
        <v>0</v>
      </c>
    </row>
    <row r="462" spans="1:8" ht="13.5" customHeight="1" x14ac:dyDescent="0.2">
      <c r="B462" s="186">
        <v>3</v>
      </c>
      <c r="C462" s="187" t="s">
        <v>77</v>
      </c>
      <c r="D462" s="132">
        <f>D463</f>
        <v>9000</v>
      </c>
      <c r="E462" s="29">
        <f>E463</f>
        <v>-600</v>
      </c>
      <c r="F462" s="102">
        <f>F463</f>
        <v>8400</v>
      </c>
      <c r="G462" s="31">
        <f t="shared" si="100"/>
        <v>-6.666666666666667</v>
      </c>
      <c r="H462" s="31">
        <f t="shared" si="101"/>
        <v>-1400</v>
      </c>
    </row>
    <row r="463" spans="1:8" ht="13.5" customHeight="1" x14ac:dyDescent="0.2">
      <c r="B463" s="23">
        <v>38</v>
      </c>
      <c r="C463" s="38" t="s">
        <v>81</v>
      </c>
      <c r="D463" s="108">
        <f>SUM(D464:D464)</f>
        <v>9000</v>
      </c>
      <c r="E463" s="219">
        <f>SUM(E464:E464)</f>
        <v>-600</v>
      </c>
      <c r="F463" s="175">
        <f>SUM(F464:F464)</f>
        <v>8400</v>
      </c>
      <c r="G463" s="31">
        <f t="shared" si="100"/>
        <v>-6.666666666666667</v>
      </c>
      <c r="H463" s="31">
        <f t="shared" si="101"/>
        <v>-1400</v>
      </c>
    </row>
    <row r="464" spans="1:8" ht="13.5" customHeight="1" x14ac:dyDescent="0.2">
      <c r="B464" s="26">
        <v>381</v>
      </c>
      <c r="C464" s="191" t="s">
        <v>82</v>
      </c>
      <c r="D464" s="139">
        <v>9000</v>
      </c>
      <c r="E464" s="385">
        <v>-600</v>
      </c>
      <c r="F464" s="346">
        <v>8400</v>
      </c>
      <c r="G464" s="31">
        <f t="shared" si="100"/>
        <v>-6.666666666666667</v>
      </c>
      <c r="H464" s="31">
        <f t="shared" si="101"/>
        <v>-1400</v>
      </c>
    </row>
    <row r="465" spans="1:11" ht="19.5" customHeight="1" x14ac:dyDescent="0.2">
      <c r="A465" s="504" t="s">
        <v>138</v>
      </c>
      <c r="B465" s="504"/>
      <c r="C465" s="505"/>
      <c r="D465" s="136">
        <f>D466</f>
        <v>12000</v>
      </c>
      <c r="E465" s="382">
        <f>E466</f>
        <v>0</v>
      </c>
      <c r="F465" s="136">
        <f>F466</f>
        <v>12000</v>
      </c>
      <c r="G465" s="149">
        <f t="shared" si="100"/>
        <v>0</v>
      </c>
      <c r="H465" s="149">
        <v>0</v>
      </c>
    </row>
    <row r="466" spans="1:11" ht="13.5" customHeight="1" x14ac:dyDescent="0.2">
      <c r="A466" s="444" t="s">
        <v>136</v>
      </c>
      <c r="B466" s="445"/>
      <c r="C466" s="446"/>
      <c r="D466" s="127">
        <f>D469</f>
        <v>12000</v>
      </c>
      <c r="E466" s="221">
        <f>E469</f>
        <v>0</v>
      </c>
      <c r="F466" s="173">
        <f>F469</f>
        <v>12000</v>
      </c>
      <c r="G466" s="21">
        <f t="shared" si="100"/>
        <v>0</v>
      </c>
      <c r="H466" s="21">
        <v>0</v>
      </c>
    </row>
    <row r="467" spans="1:11" ht="13.5" customHeight="1" x14ac:dyDescent="0.2">
      <c r="A467" s="431" t="s">
        <v>237</v>
      </c>
      <c r="B467" s="432"/>
      <c r="C467" s="441"/>
      <c r="D467" s="128">
        <v>0</v>
      </c>
      <c r="E467" s="222">
        <v>12000</v>
      </c>
      <c r="F467" s="174">
        <v>12000</v>
      </c>
      <c r="G467" s="22">
        <v>0</v>
      </c>
      <c r="H467" s="22">
        <v>0</v>
      </c>
    </row>
    <row r="468" spans="1:11" ht="13.5" customHeight="1" x14ac:dyDescent="0.2">
      <c r="A468" s="462" t="s">
        <v>310</v>
      </c>
      <c r="B468" s="463"/>
      <c r="C468" s="464"/>
      <c r="D468" s="128">
        <v>12000</v>
      </c>
      <c r="E468" s="222">
        <v>-12000</v>
      </c>
      <c r="F468" s="174">
        <v>0</v>
      </c>
      <c r="G468" s="22">
        <f t="shared" si="100"/>
        <v>-100</v>
      </c>
      <c r="H468" s="22">
        <v>0</v>
      </c>
    </row>
    <row r="469" spans="1:11" ht="13.5" customHeight="1" x14ac:dyDescent="0.2">
      <c r="B469" s="188">
        <v>3</v>
      </c>
      <c r="C469" s="187" t="s">
        <v>77</v>
      </c>
      <c r="D469" s="132">
        <f>D470</f>
        <v>12000</v>
      </c>
      <c r="E469" s="29">
        <f>E470</f>
        <v>0</v>
      </c>
      <c r="F469" s="102">
        <f>F470</f>
        <v>12000</v>
      </c>
      <c r="G469" s="31">
        <f t="shared" si="100"/>
        <v>0</v>
      </c>
      <c r="H469" s="31">
        <v>0</v>
      </c>
    </row>
    <row r="470" spans="1:11" ht="13.5" customHeight="1" x14ac:dyDescent="0.2">
      <c r="B470" s="112">
        <v>38</v>
      </c>
      <c r="C470" s="38" t="s">
        <v>81</v>
      </c>
      <c r="D470" s="108">
        <f>SUM(D471:D471)</f>
        <v>12000</v>
      </c>
      <c r="E470" s="219">
        <f>SUM(E471:E471)</f>
        <v>0</v>
      </c>
      <c r="F470" s="175">
        <f>SUM(F471:F471)</f>
        <v>12000</v>
      </c>
      <c r="G470" s="31">
        <f t="shared" si="100"/>
        <v>0</v>
      </c>
      <c r="H470" s="31">
        <v>0</v>
      </c>
    </row>
    <row r="471" spans="1:11" ht="13.5" customHeight="1" x14ac:dyDescent="0.2">
      <c r="B471" s="189">
        <v>382</v>
      </c>
      <c r="C471" s="191" t="s">
        <v>139</v>
      </c>
      <c r="D471" s="137">
        <v>12000</v>
      </c>
      <c r="E471" s="50">
        <v>0</v>
      </c>
      <c r="F471" s="324">
        <v>12000</v>
      </c>
      <c r="G471" s="31">
        <f t="shared" si="100"/>
        <v>0</v>
      </c>
      <c r="H471" s="31">
        <v>0</v>
      </c>
      <c r="I471" s="39"/>
      <c r="J471" s="39"/>
      <c r="K471" s="39"/>
    </row>
    <row r="472" spans="1:11" ht="13.5" customHeight="1" x14ac:dyDescent="0.2">
      <c r="A472" s="512" t="s">
        <v>178</v>
      </c>
      <c r="B472" s="513"/>
      <c r="C472" s="514"/>
      <c r="D472" s="126">
        <f t="shared" ref="D472:F472" si="102">D473</f>
        <v>5500</v>
      </c>
      <c r="E472" s="367">
        <f>E473</f>
        <v>500</v>
      </c>
      <c r="F472" s="126">
        <f t="shared" si="102"/>
        <v>6000</v>
      </c>
      <c r="G472" s="149">
        <f t="shared" si="100"/>
        <v>9.0909090909090917</v>
      </c>
      <c r="H472" s="149">
        <f t="shared" si="101"/>
        <v>1200</v>
      </c>
      <c r="I472" s="32"/>
      <c r="J472" s="32"/>
      <c r="K472" s="32"/>
    </row>
    <row r="473" spans="1:11" ht="13.5" customHeight="1" x14ac:dyDescent="0.2">
      <c r="A473" s="444" t="s">
        <v>136</v>
      </c>
      <c r="B473" s="445"/>
      <c r="C473" s="446"/>
      <c r="D473" s="127">
        <f>D476</f>
        <v>5500</v>
      </c>
      <c r="E473" s="221">
        <f>E476</f>
        <v>500</v>
      </c>
      <c r="F473" s="173">
        <f>F476</f>
        <v>6000</v>
      </c>
      <c r="G473" s="21">
        <f t="shared" si="100"/>
        <v>9.0909090909090917</v>
      </c>
      <c r="H473" s="21">
        <f t="shared" si="101"/>
        <v>1200</v>
      </c>
      <c r="I473" s="32"/>
      <c r="J473" s="32"/>
      <c r="K473" s="32"/>
    </row>
    <row r="474" spans="1:11" ht="13.5" customHeight="1" x14ac:dyDescent="0.2">
      <c r="A474" s="431" t="s">
        <v>237</v>
      </c>
      <c r="B474" s="432"/>
      <c r="C474" s="441"/>
      <c r="D474" s="128">
        <f>D476</f>
        <v>5500</v>
      </c>
      <c r="E474" s="222">
        <v>0</v>
      </c>
      <c r="F474" s="174">
        <v>5500</v>
      </c>
      <c r="G474" s="22">
        <f t="shared" si="100"/>
        <v>0</v>
      </c>
      <c r="H474" s="22">
        <v>0</v>
      </c>
      <c r="I474" s="32"/>
      <c r="J474" s="32"/>
      <c r="K474" s="32"/>
    </row>
    <row r="475" spans="1:11" ht="13.5" customHeight="1" x14ac:dyDescent="0.2">
      <c r="A475" s="486" t="s">
        <v>318</v>
      </c>
      <c r="B475" s="487"/>
      <c r="C475" s="488"/>
      <c r="D475" s="210">
        <v>0</v>
      </c>
      <c r="E475" s="377">
        <v>500</v>
      </c>
      <c r="F475" s="339">
        <v>500</v>
      </c>
      <c r="G475" s="22">
        <v>0</v>
      </c>
      <c r="H475" s="22">
        <v>0</v>
      </c>
      <c r="I475" s="32"/>
      <c r="J475" s="32"/>
      <c r="K475" s="32"/>
    </row>
    <row r="476" spans="1:11" ht="13.5" customHeight="1" x14ac:dyDescent="0.2">
      <c r="B476" s="188">
        <v>3</v>
      </c>
      <c r="C476" s="292" t="s">
        <v>77</v>
      </c>
      <c r="D476" s="133">
        <f>SUM(D481,D479)</f>
        <v>5500</v>
      </c>
      <c r="E476" s="161">
        <f>SUM(E477,E481,E479)</f>
        <v>500</v>
      </c>
      <c r="F476" s="330">
        <f>SUM(F477,F481,F479)</f>
        <v>6000</v>
      </c>
      <c r="G476" s="31">
        <f t="shared" si="100"/>
        <v>9.0909090909090917</v>
      </c>
      <c r="H476" s="31">
        <f t="shared" si="101"/>
        <v>1200</v>
      </c>
      <c r="I476" s="32"/>
      <c r="J476" s="32"/>
      <c r="K476" s="32"/>
    </row>
    <row r="477" spans="1:11" ht="13.5" customHeight="1" x14ac:dyDescent="0.2">
      <c r="B477" s="291">
        <v>32</v>
      </c>
      <c r="C477" s="207" t="s">
        <v>78</v>
      </c>
      <c r="D477" s="294">
        <f>D478</f>
        <v>0</v>
      </c>
      <c r="E477" s="232">
        <f>E478</f>
        <v>6000</v>
      </c>
      <c r="F477" s="334">
        <f>F478</f>
        <v>6000</v>
      </c>
      <c r="G477" s="31">
        <v>0</v>
      </c>
      <c r="H477" s="31">
        <v>0</v>
      </c>
      <c r="I477" s="32"/>
      <c r="J477" s="32"/>
      <c r="K477" s="32"/>
    </row>
    <row r="478" spans="1:11" ht="13.5" customHeight="1" x14ac:dyDescent="0.2">
      <c r="B478" s="45">
        <v>323</v>
      </c>
      <c r="C478" s="400" t="s">
        <v>204</v>
      </c>
      <c r="D478" s="250">
        <v>0</v>
      </c>
      <c r="E478" s="295">
        <v>6000</v>
      </c>
      <c r="F478" s="335">
        <v>6000</v>
      </c>
      <c r="G478" s="121">
        <v>0</v>
      </c>
      <c r="H478" s="121">
        <v>0</v>
      </c>
      <c r="I478" s="32"/>
      <c r="J478" s="32"/>
      <c r="K478" s="32"/>
    </row>
    <row r="479" spans="1:11" ht="13.5" customHeight="1" x14ac:dyDescent="0.2">
      <c r="B479" s="112">
        <v>35</v>
      </c>
      <c r="C479" s="293" t="s">
        <v>140</v>
      </c>
      <c r="D479" s="217">
        <f>SUM(D480:D480)</f>
        <v>4000</v>
      </c>
      <c r="E479" s="378">
        <f>SUM(E480:E480)</f>
        <v>-4000</v>
      </c>
      <c r="F479" s="341">
        <f>SUM(F480:F480)</f>
        <v>0</v>
      </c>
      <c r="G479" s="31">
        <f t="shared" si="100"/>
        <v>-100</v>
      </c>
      <c r="H479" s="31">
        <f t="shared" si="101"/>
        <v>0</v>
      </c>
      <c r="I479" s="32"/>
      <c r="J479" s="32"/>
      <c r="K479" s="32"/>
    </row>
    <row r="480" spans="1:11" ht="13.5" customHeight="1" x14ac:dyDescent="0.2">
      <c r="B480" s="189">
        <v>352</v>
      </c>
      <c r="C480" s="40" t="s">
        <v>141</v>
      </c>
      <c r="D480" s="277">
        <v>4000</v>
      </c>
      <c r="E480" s="262">
        <v>-4000</v>
      </c>
      <c r="F480" s="329">
        <v>0</v>
      </c>
      <c r="G480" s="31">
        <f t="shared" si="100"/>
        <v>-100</v>
      </c>
      <c r="H480" s="31">
        <f t="shared" si="101"/>
        <v>0</v>
      </c>
      <c r="I480" s="32"/>
      <c r="J480" s="32"/>
      <c r="K480" s="32"/>
    </row>
    <row r="481" spans="1:11" ht="13.5" customHeight="1" x14ac:dyDescent="0.2">
      <c r="B481" s="252">
        <v>38</v>
      </c>
      <c r="C481" s="41" t="s">
        <v>166</v>
      </c>
      <c r="D481" s="108">
        <f>SUM(D482:D482)</f>
        <v>1500</v>
      </c>
      <c r="E481" s="219">
        <f>SUM(E482:E482)</f>
        <v>-1500</v>
      </c>
      <c r="F481" s="175">
        <f>SUM(F482:F482)</f>
        <v>0</v>
      </c>
      <c r="G481" s="31">
        <f t="shared" si="100"/>
        <v>-100</v>
      </c>
      <c r="H481" s="31">
        <f t="shared" si="101"/>
        <v>0</v>
      </c>
      <c r="I481" s="32"/>
      <c r="J481" s="32"/>
      <c r="K481" s="32"/>
    </row>
    <row r="482" spans="1:11" ht="13.5" customHeight="1" x14ac:dyDescent="0.2">
      <c r="A482" s="253"/>
      <c r="B482" s="231">
        <v>381</v>
      </c>
      <c r="C482" s="42" t="s">
        <v>165</v>
      </c>
      <c r="D482" s="280">
        <v>1500</v>
      </c>
      <c r="E482" s="383">
        <v>-1500</v>
      </c>
      <c r="F482" s="163">
        <v>0</v>
      </c>
      <c r="G482" s="31">
        <f t="shared" si="100"/>
        <v>-100</v>
      </c>
      <c r="H482" s="31">
        <f t="shared" si="101"/>
        <v>0</v>
      </c>
      <c r="I482" s="32"/>
      <c r="J482" s="32"/>
      <c r="K482" s="32"/>
    </row>
    <row r="483" spans="1:11" s="98" customFormat="1" ht="16.5" customHeight="1" x14ac:dyDescent="0.2">
      <c r="A483" s="465" t="s">
        <v>345</v>
      </c>
      <c r="B483" s="465"/>
      <c r="C483" s="466"/>
      <c r="D483" s="110">
        <f>D484</f>
        <v>8300</v>
      </c>
      <c r="E483" s="386">
        <f>E484</f>
        <v>0</v>
      </c>
      <c r="F483" s="281">
        <f>F484</f>
        <v>8300</v>
      </c>
      <c r="G483" s="31">
        <f t="shared" ref="G483" si="103">E483/D483*100</f>
        <v>0</v>
      </c>
      <c r="H483" s="31">
        <v>0</v>
      </c>
      <c r="I483" s="101"/>
      <c r="J483" s="101"/>
      <c r="K483" s="101"/>
    </row>
    <row r="484" spans="1:11" ht="21.6" customHeight="1" x14ac:dyDescent="0.2">
      <c r="A484" s="467" t="s">
        <v>338</v>
      </c>
      <c r="B484" s="468"/>
      <c r="C484" s="469"/>
      <c r="D484" s="125">
        <f>SUM(D485,D494)</f>
        <v>8300</v>
      </c>
      <c r="E484" s="363">
        <f>SUM(E494,E485)</f>
        <v>0</v>
      </c>
      <c r="F484" s="125">
        <f>SUM(F494,F485)</f>
        <v>8300</v>
      </c>
      <c r="G484" s="109">
        <f t="shared" si="100"/>
        <v>0</v>
      </c>
      <c r="H484" s="109">
        <v>0</v>
      </c>
    </row>
    <row r="485" spans="1:11" ht="13.5" customHeight="1" x14ac:dyDescent="0.2">
      <c r="A485" s="454" t="s">
        <v>142</v>
      </c>
      <c r="B485" s="455"/>
      <c r="C485" s="456"/>
      <c r="D485" s="136">
        <f t="shared" ref="D485:F485" si="104">D486</f>
        <v>4800</v>
      </c>
      <c r="E485" s="376">
        <f t="shared" si="104"/>
        <v>0</v>
      </c>
      <c r="F485" s="338">
        <f t="shared" si="104"/>
        <v>4800</v>
      </c>
      <c r="G485" s="19">
        <f t="shared" si="100"/>
        <v>0</v>
      </c>
      <c r="H485" s="19">
        <v>0</v>
      </c>
    </row>
    <row r="486" spans="1:11" ht="13.5" customHeight="1" x14ac:dyDescent="0.2">
      <c r="A486" s="444" t="s">
        <v>136</v>
      </c>
      <c r="B486" s="445"/>
      <c r="C486" s="446"/>
      <c r="D486" s="127">
        <f>D489</f>
        <v>4800</v>
      </c>
      <c r="E486" s="221">
        <f>E489</f>
        <v>0</v>
      </c>
      <c r="F486" s="173">
        <f>F489</f>
        <v>4800</v>
      </c>
      <c r="G486" s="21">
        <f t="shared" si="100"/>
        <v>0</v>
      </c>
      <c r="H486" s="21">
        <v>0</v>
      </c>
    </row>
    <row r="487" spans="1:11" ht="13.5" customHeight="1" x14ac:dyDescent="0.2">
      <c r="A487" s="431" t="s">
        <v>237</v>
      </c>
      <c r="B487" s="432"/>
      <c r="C487" s="441"/>
      <c r="D487" s="128">
        <v>0</v>
      </c>
      <c r="E487" s="222">
        <v>4800</v>
      </c>
      <c r="F487" s="174">
        <v>4800</v>
      </c>
      <c r="G487" s="22">
        <v>0</v>
      </c>
      <c r="H487" s="22">
        <f t="shared" si="101"/>
        <v>100</v>
      </c>
    </row>
    <row r="488" spans="1:11" ht="13.5" customHeight="1" x14ac:dyDescent="0.2">
      <c r="A488" s="462" t="s">
        <v>310</v>
      </c>
      <c r="B488" s="463"/>
      <c r="C488" s="464"/>
      <c r="D488" s="128">
        <v>4800</v>
      </c>
      <c r="E488" s="222">
        <v>-4800</v>
      </c>
      <c r="F488" s="174">
        <v>0</v>
      </c>
      <c r="G488" s="22">
        <f t="shared" si="100"/>
        <v>-100</v>
      </c>
      <c r="H488" s="22">
        <v>0</v>
      </c>
    </row>
    <row r="489" spans="1:11" ht="13.5" customHeight="1" x14ac:dyDescent="0.2">
      <c r="B489" s="188">
        <v>3</v>
      </c>
      <c r="C489" s="187" t="s">
        <v>77</v>
      </c>
      <c r="D489" s="132">
        <f>SUM(D490,D492)</f>
        <v>4800</v>
      </c>
      <c r="E489" s="162">
        <f>SUM(E490,E492)</f>
        <v>0</v>
      </c>
      <c r="F489" s="132">
        <f>SUM(F490,F492)</f>
        <v>4800</v>
      </c>
      <c r="G489" s="31">
        <f t="shared" si="100"/>
        <v>0</v>
      </c>
      <c r="H489" s="31">
        <v>0</v>
      </c>
    </row>
    <row r="490" spans="1:11" ht="13.5" customHeight="1" x14ac:dyDescent="0.2">
      <c r="B490" s="112">
        <v>38</v>
      </c>
      <c r="C490" s="38" t="s">
        <v>81</v>
      </c>
      <c r="D490" s="108">
        <f>SUM(D491:D491)</f>
        <v>4000</v>
      </c>
      <c r="E490" s="219">
        <f>SUM(E491:E491)</f>
        <v>0</v>
      </c>
      <c r="F490" s="175">
        <f>SUM(F491:F491)</f>
        <v>4000</v>
      </c>
      <c r="G490" s="31">
        <f t="shared" si="100"/>
        <v>0</v>
      </c>
      <c r="H490" s="31">
        <v>0</v>
      </c>
    </row>
    <row r="491" spans="1:11" ht="13.5" customHeight="1" x14ac:dyDescent="0.2">
      <c r="B491" s="113">
        <v>381</v>
      </c>
      <c r="C491" s="40" t="s">
        <v>82</v>
      </c>
      <c r="D491" s="137">
        <v>4000</v>
      </c>
      <c r="E491" s="50">
        <v>0</v>
      </c>
      <c r="F491" s="324">
        <v>4000</v>
      </c>
      <c r="G491" s="31">
        <f t="shared" si="100"/>
        <v>0</v>
      </c>
      <c r="H491" s="31">
        <v>0</v>
      </c>
    </row>
    <row r="492" spans="1:11" ht="13.5" customHeight="1" x14ac:dyDescent="0.2">
      <c r="B492" s="112">
        <v>32</v>
      </c>
      <c r="C492" s="38" t="s">
        <v>78</v>
      </c>
      <c r="D492" s="133">
        <f>D493</f>
        <v>800</v>
      </c>
      <c r="E492" s="161">
        <f>E493</f>
        <v>0</v>
      </c>
      <c r="F492" s="330">
        <f>F493</f>
        <v>800</v>
      </c>
      <c r="G492" s="31">
        <f t="shared" ref="G492:G493" si="105">E492/D492*100</f>
        <v>0</v>
      </c>
      <c r="H492" s="31">
        <v>0</v>
      </c>
    </row>
    <row r="493" spans="1:11" ht="13.5" customHeight="1" x14ac:dyDescent="0.2">
      <c r="B493" s="45">
        <v>323</v>
      </c>
      <c r="C493" s="400" t="s">
        <v>204</v>
      </c>
      <c r="D493" s="208">
        <v>800</v>
      </c>
      <c r="E493" s="385">
        <v>0</v>
      </c>
      <c r="F493" s="346">
        <v>800</v>
      </c>
      <c r="G493" s="31">
        <f t="shared" si="105"/>
        <v>0</v>
      </c>
      <c r="H493" s="31">
        <v>0</v>
      </c>
    </row>
    <row r="494" spans="1:11" ht="13.5" customHeight="1" x14ac:dyDescent="0.2">
      <c r="A494" s="473" t="s">
        <v>143</v>
      </c>
      <c r="B494" s="473"/>
      <c r="C494" s="473"/>
      <c r="D494" s="136">
        <f t="shared" ref="D494:F498" si="106">D495</f>
        <v>3500</v>
      </c>
      <c r="E494" s="376">
        <f t="shared" si="106"/>
        <v>0</v>
      </c>
      <c r="F494" s="338">
        <f t="shared" si="106"/>
        <v>3500</v>
      </c>
      <c r="G494" s="19">
        <v>0</v>
      </c>
      <c r="H494" s="19">
        <v>0</v>
      </c>
    </row>
    <row r="495" spans="1:11" ht="13.5" customHeight="1" x14ac:dyDescent="0.2">
      <c r="A495" s="474" t="s">
        <v>136</v>
      </c>
      <c r="B495" s="474"/>
      <c r="C495" s="474"/>
      <c r="D495" s="127">
        <f>D498</f>
        <v>3500</v>
      </c>
      <c r="E495" s="221">
        <f t="shared" si="106"/>
        <v>0</v>
      </c>
      <c r="F495" s="173">
        <f t="shared" si="106"/>
        <v>3500</v>
      </c>
      <c r="G495" s="21">
        <v>0</v>
      </c>
      <c r="H495" s="21">
        <v>0</v>
      </c>
    </row>
    <row r="496" spans="1:11" ht="13.5" customHeight="1" x14ac:dyDescent="0.2">
      <c r="A496" s="453" t="s">
        <v>237</v>
      </c>
      <c r="B496" s="453"/>
      <c r="C496" s="453"/>
      <c r="D496" s="128">
        <f>D498</f>
        <v>3500</v>
      </c>
      <c r="E496" s="222">
        <f>E498</f>
        <v>0</v>
      </c>
      <c r="F496" s="174">
        <f>F498</f>
        <v>3500</v>
      </c>
      <c r="G496" s="22">
        <v>0</v>
      </c>
      <c r="H496" s="22">
        <v>0</v>
      </c>
    </row>
    <row r="497" spans="1:16" ht="13.5" customHeight="1" x14ac:dyDescent="0.2">
      <c r="A497" s="486" t="s">
        <v>318</v>
      </c>
      <c r="B497" s="487"/>
      <c r="C497" s="488"/>
      <c r="D497" s="128">
        <v>0</v>
      </c>
      <c r="E497" s="222">
        <v>0</v>
      </c>
      <c r="F497" s="174">
        <v>0</v>
      </c>
      <c r="G497" s="22">
        <v>0</v>
      </c>
      <c r="H497" s="22">
        <v>0</v>
      </c>
    </row>
    <row r="498" spans="1:16" ht="13.5" customHeight="1" x14ac:dyDescent="0.2">
      <c r="B498" s="188">
        <v>4</v>
      </c>
      <c r="C498" s="187" t="s">
        <v>101</v>
      </c>
      <c r="D498" s="279">
        <f t="shared" si="106"/>
        <v>3500</v>
      </c>
      <c r="E498" s="29">
        <f t="shared" si="106"/>
        <v>0</v>
      </c>
      <c r="F498" s="102">
        <f t="shared" si="106"/>
        <v>3500</v>
      </c>
      <c r="G498" s="31">
        <v>0</v>
      </c>
      <c r="H498" s="31">
        <v>0</v>
      </c>
    </row>
    <row r="499" spans="1:16" ht="13.5" customHeight="1" x14ac:dyDescent="0.2">
      <c r="B499" s="112">
        <v>42</v>
      </c>
      <c r="C499" s="38" t="s">
        <v>116</v>
      </c>
      <c r="D499" s="108">
        <f>SUM(D500:D500)</f>
        <v>3500</v>
      </c>
      <c r="E499" s="219">
        <f>SUM(E500:E500)</f>
        <v>0</v>
      </c>
      <c r="F499" s="175">
        <f>SUM(F500:F500)</f>
        <v>3500</v>
      </c>
      <c r="G499" s="31">
        <v>0</v>
      </c>
      <c r="H499" s="31">
        <v>0</v>
      </c>
    </row>
    <row r="500" spans="1:16" ht="13.5" customHeight="1" x14ac:dyDescent="0.2">
      <c r="A500" s="230"/>
      <c r="B500" s="113">
        <v>421</v>
      </c>
      <c r="C500" s="40" t="s">
        <v>108</v>
      </c>
      <c r="D500" s="277">
        <v>3500</v>
      </c>
      <c r="E500" s="50">
        <v>0</v>
      </c>
      <c r="F500" s="324">
        <v>3500</v>
      </c>
      <c r="G500" s="31">
        <v>0</v>
      </c>
      <c r="H500" s="31">
        <v>0</v>
      </c>
    </row>
    <row r="501" spans="1:16" ht="16.5" customHeight="1" x14ac:dyDescent="0.2">
      <c r="A501" s="465" t="s">
        <v>344</v>
      </c>
      <c r="B501" s="465"/>
      <c r="C501" s="466"/>
      <c r="D501" s="107">
        <f>D502</f>
        <v>36600</v>
      </c>
      <c r="E501" s="387">
        <f>E502</f>
        <v>-2350</v>
      </c>
      <c r="F501" s="107">
        <f>F502</f>
        <v>34250</v>
      </c>
      <c r="G501" s="106">
        <v>0</v>
      </c>
      <c r="H501" s="106">
        <v>0</v>
      </c>
    </row>
    <row r="502" spans="1:16" ht="24" customHeight="1" x14ac:dyDescent="0.2">
      <c r="A502" s="467" t="s">
        <v>339</v>
      </c>
      <c r="B502" s="468"/>
      <c r="C502" s="469"/>
      <c r="D502" s="125">
        <f>SUM(D503,D511,D517,D526,D532)</f>
        <v>36600</v>
      </c>
      <c r="E502" s="363">
        <f>SUM(E503,E511,E517,E526,E532)</f>
        <v>-2350</v>
      </c>
      <c r="F502" s="125">
        <f>SUM(F503,F511,F517,F526,F532)</f>
        <v>34250</v>
      </c>
      <c r="G502" s="109">
        <f t="shared" ref="G502:G573" si="107">E502/D502*100</f>
        <v>-6.4207650273224042</v>
      </c>
      <c r="H502" s="109">
        <f t="shared" ref="H502:H573" si="108">F502/E502*100</f>
        <v>-1457.4468085106384</v>
      </c>
      <c r="I502" s="32"/>
      <c r="J502" s="32"/>
      <c r="K502" s="32"/>
    </row>
    <row r="503" spans="1:16" ht="16.5" customHeight="1" x14ac:dyDescent="0.2">
      <c r="A503" s="454" t="s">
        <v>144</v>
      </c>
      <c r="B503" s="455"/>
      <c r="C503" s="456"/>
      <c r="D503" s="136">
        <f t="shared" ref="D503:F505" si="109">D504</f>
        <v>5000</v>
      </c>
      <c r="E503" s="376">
        <f t="shared" si="109"/>
        <v>0</v>
      </c>
      <c r="F503" s="338">
        <f t="shared" si="109"/>
        <v>5000</v>
      </c>
      <c r="G503" s="19">
        <f t="shared" si="107"/>
        <v>0</v>
      </c>
      <c r="H503" s="19">
        <v>0</v>
      </c>
      <c r="I503" s="32"/>
      <c r="J503" s="32"/>
      <c r="K503" s="32"/>
    </row>
    <row r="504" spans="1:16" ht="13.5" customHeight="1" x14ac:dyDescent="0.2">
      <c r="A504" s="444" t="s">
        <v>145</v>
      </c>
      <c r="B504" s="445"/>
      <c r="C504" s="446"/>
      <c r="D504" s="127">
        <f>D506</f>
        <v>5000</v>
      </c>
      <c r="E504" s="221">
        <f t="shared" si="109"/>
        <v>0</v>
      </c>
      <c r="F504" s="173">
        <f t="shared" si="109"/>
        <v>5000</v>
      </c>
      <c r="G504" s="21">
        <f t="shared" si="107"/>
        <v>0</v>
      </c>
      <c r="H504" s="21">
        <v>0</v>
      </c>
      <c r="I504" s="32"/>
      <c r="J504" s="32"/>
      <c r="K504" s="32"/>
    </row>
    <row r="505" spans="1:16" ht="13.5" customHeight="1" x14ac:dyDescent="0.2">
      <c r="A505" s="582" t="s">
        <v>382</v>
      </c>
      <c r="B505" s="583"/>
      <c r="C505" s="584"/>
      <c r="D505" s="128">
        <f t="shared" si="109"/>
        <v>5000</v>
      </c>
      <c r="E505" s="222">
        <f t="shared" si="109"/>
        <v>0</v>
      </c>
      <c r="F505" s="174">
        <f t="shared" si="109"/>
        <v>5000</v>
      </c>
      <c r="G505" s="22">
        <f t="shared" si="107"/>
        <v>0</v>
      </c>
      <c r="H505" s="22">
        <v>0</v>
      </c>
      <c r="I505" s="32"/>
      <c r="J505" s="32"/>
      <c r="K505" s="32"/>
    </row>
    <row r="506" spans="1:16" ht="13.5" customHeight="1" x14ac:dyDescent="0.2">
      <c r="B506" s="188">
        <v>3</v>
      </c>
      <c r="C506" s="187" t="s">
        <v>77</v>
      </c>
      <c r="D506" s="132">
        <f>SUM(D507,D509)</f>
        <v>5000</v>
      </c>
      <c r="E506" s="162">
        <f>SUM(E507,E509)</f>
        <v>0</v>
      </c>
      <c r="F506" s="132">
        <f>SUM(F507,F509)</f>
        <v>5000</v>
      </c>
      <c r="G506" s="31">
        <f t="shared" si="107"/>
        <v>0</v>
      </c>
      <c r="H506" s="31">
        <v>0</v>
      </c>
      <c r="I506" s="32"/>
      <c r="J506" s="32"/>
      <c r="K506" s="32"/>
      <c r="L506" s="442"/>
      <c r="P506" s="442"/>
    </row>
    <row r="507" spans="1:16" ht="13.5" customHeight="1" x14ac:dyDescent="0.2">
      <c r="B507" s="112">
        <v>38</v>
      </c>
      <c r="C507" s="38" t="s">
        <v>81</v>
      </c>
      <c r="D507" s="108">
        <f>SUM(D508)</f>
        <v>5000</v>
      </c>
      <c r="E507" s="219">
        <f>SUM(E508:E508)</f>
        <v>0</v>
      </c>
      <c r="F507" s="175">
        <f>SUM(F508:F508)</f>
        <v>5000</v>
      </c>
      <c r="G507" s="31">
        <f t="shared" si="107"/>
        <v>0</v>
      </c>
      <c r="H507" s="31">
        <v>0</v>
      </c>
      <c r="I507" s="32"/>
      <c r="J507" s="32"/>
      <c r="K507" s="32"/>
      <c r="L507" s="442"/>
      <c r="P507" s="442"/>
    </row>
    <row r="508" spans="1:16" ht="13.5" customHeight="1" x14ac:dyDescent="0.2">
      <c r="B508" s="113">
        <v>381</v>
      </c>
      <c r="C508" s="40" t="s">
        <v>82</v>
      </c>
      <c r="D508" s="261">
        <v>5000</v>
      </c>
      <c r="E508" s="262">
        <v>0</v>
      </c>
      <c r="F508" s="329">
        <v>5000</v>
      </c>
      <c r="G508" s="31">
        <f t="shared" si="107"/>
        <v>0</v>
      </c>
      <c r="H508" s="31">
        <v>0</v>
      </c>
      <c r="I508" s="32"/>
      <c r="J508" s="32"/>
      <c r="K508" s="32"/>
      <c r="L508" s="442"/>
      <c r="P508" s="442"/>
    </row>
    <row r="509" spans="1:16" ht="13.5" customHeight="1" x14ac:dyDescent="0.2">
      <c r="B509" s="112">
        <v>32</v>
      </c>
      <c r="C509" s="38" t="s">
        <v>78</v>
      </c>
      <c r="D509" s="133">
        <f>D510</f>
        <v>0</v>
      </c>
      <c r="E509" s="161">
        <f>E510</f>
        <v>0</v>
      </c>
      <c r="F509" s="330">
        <f>F510</f>
        <v>0</v>
      </c>
      <c r="G509" s="119">
        <v>0</v>
      </c>
      <c r="H509" s="119">
        <v>0</v>
      </c>
      <c r="I509" s="32"/>
      <c r="J509" s="32"/>
      <c r="K509" s="32"/>
      <c r="L509" s="442"/>
      <c r="P509" s="442"/>
    </row>
    <row r="510" spans="1:16" ht="13.5" customHeight="1" x14ac:dyDescent="0.2">
      <c r="B510" s="189">
        <v>322</v>
      </c>
      <c r="C510" s="191" t="s">
        <v>153</v>
      </c>
      <c r="D510" s="263">
        <v>0</v>
      </c>
      <c r="E510" s="264">
        <v>0</v>
      </c>
      <c r="F510" s="325">
        <v>0</v>
      </c>
      <c r="G510" s="31">
        <v>0</v>
      </c>
      <c r="H510" s="31">
        <v>0</v>
      </c>
      <c r="I510" s="32"/>
      <c r="J510" s="32"/>
      <c r="K510" s="32"/>
      <c r="L510" s="442"/>
      <c r="P510" s="442"/>
    </row>
    <row r="511" spans="1:16" ht="16.5" customHeight="1" x14ac:dyDescent="0.2">
      <c r="A511" s="454" t="s">
        <v>146</v>
      </c>
      <c r="B511" s="455"/>
      <c r="C511" s="456"/>
      <c r="D511" s="265">
        <f t="shared" ref="D511:F514" si="110">D512</f>
        <v>7000</v>
      </c>
      <c r="E511" s="266">
        <f t="shared" si="110"/>
        <v>0</v>
      </c>
      <c r="F511" s="347">
        <f t="shared" si="110"/>
        <v>7000</v>
      </c>
      <c r="G511" s="19">
        <f t="shared" si="107"/>
        <v>0</v>
      </c>
      <c r="H511" s="19">
        <v>0</v>
      </c>
      <c r="I511" s="32"/>
      <c r="J511" s="32"/>
      <c r="K511" s="32"/>
      <c r="L511" s="442"/>
      <c r="P511" s="442"/>
    </row>
    <row r="512" spans="1:16" ht="13.5" customHeight="1" x14ac:dyDescent="0.2">
      <c r="A512" s="444" t="s">
        <v>147</v>
      </c>
      <c r="B512" s="445"/>
      <c r="C512" s="446"/>
      <c r="D512" s="127">
        <f>D514</f>
        <v>7000</v>
      </c>
      <c r="E512" s="221">
        <f>E514</f>
        <v>0</v>
      </c>
      <c r="F512" s="173">
        <f t="shared" si="110"/>
        <v>7000</v>
      </c>
      <c r="G512" s="21">
        <f t="shared" si="107"/>
        <v>0</v>
      </c>
      <c r="H512" s="21">
        <v>0</v>
      </c>
      <c r="I512" s="32"/>
      <c r="J512" s="32"/>
      <c r="K512" s="32"/>
    </row>
    <row r="513" spans="1:12" ht="13.5" customHeight="1" x14ac:dyDescent="0.2">
      <c r="A513" s="462" t="s">
        <v>310</v>
      </c>
      <c r="B513" s="463"/>
      <c r="C513" s="464"/>
      <c r="D513" s="128">
        <f t="shared" si="110"/>
        <v>7000</v>
      </c>
      <c r="E513" s="222">
        <f t="shared" si="110"/>
        <v>0</v>
      </c>
      <c r="F513" s="174">
        <f t="shared" si="110"/>
        <v>7000</v>
      </c>
      <c r="G513" s="22">
        <f t="shared" si="107"/>
        <v>0</v>
      </c>
      <c r="H513" s="22">
        <v>0</v>
      </c>
      <c r="I513" s="32"/>
      <c r="J513" s="32"/>
      <c r="K513" s="32"/>
    </row>
    <row r="514" spans="1:12" ht="13.5" customHeight="1" x14ac:dyDescent="0.2">
      <c r="B514" s="188">
        <v>3</v>
      </c>
      <c r="C514" s="187" t="s">
        <v>77</v>
      </c>
      <c r="D514" s="132">
        <f t="shared" si="110"/>
        <v>7000</v>
      </c>
      <c r="E514" s="29">
        <f t="shared" si="110"/>
        <v>0</v>
      </c>
      <c r="F514" s="102">
        <f t="shared" si="110"/>
        <v>7000</v>
      </c>
      <c r="G514" s="31">
        <f t="shared" si="107"/>
        <v>0</v>
      </c>
      <c r="H514" s="31">
        <v>0</v>
      </c>
      <c r="I514" s="32"/>
      <c r="J514" s="32"/>
      <c r="K514" s="32"/>
    </row>
    <row r="515" spans="1:12" ht="13.5" customHeight="1" x14ac:dyDescent="0.2">
      <c r="B515" s="112">
        <v>38</v>
      </c>
      <c r="C515" s="38" t="s">
        <v>81</v>
      </c>
      <c r="D515" s="108">
        <f>SUM(D516:D516)</f>
        <v>7000</v>
      </c>
      <c r="E515" s="219">
        <f>SUM(E516:E516)</f>
        <v>0</v>
      </c>
      <c r="F515" s="175">
        <f>SUM(F516:F516)</f>
        <v>7000</v>
      </c>
      <c r="G515" s="31">
        <f t="shared" si="107"/>
        <v>0</v>
      </c>
      <c r="H515" s="31">
        <v>0</v>
      </c>
      <c r="I515" s="32"/>
      <c r="J515" s="32"/>
      <c r="K515" s="32"/>
    </row>
    <row r="516" spans="1:12" ht="13.5" customHeight="1" x14ac:dyDescent="0.2">
      <c r="B516" s="189">
        <v>382</v>
      </c>
      <c r="C516" s="191" t="s">
        <v>139</v>
      </c>
      <c r="D516" s="137">
        <v>7000</v>
      </c>
      <c r="E516" s="50">
        <v>0</v>
      </c>
      <c r="F516" s="324">
        <v>7000</v>
      </c>
      <c r="G516" s="31">
        <f t="shared" si="107"/>
        <v>0</v>
      </c>
      <c r="H516" s="31">
        <v>0</v>
      </c>
      <c r="I516" s="32"/>
      <c r="J516" s="32"/>
      <c r="K516" s="32"/>
    </row>
    <row r="517" spans="1:12" ht="14.25" customHeight="1" x14ac:dyDescent="0.2">
      <c r="A517" s="473" t="s">
        <v>148</v>
      </c>
      <c r="B517" s="473"/>
      <c r="C517" s="473"/>
      <c r="D517" s="136">
        <f t="shared" ref="D517:F522" si="111">D518</f>
        <v>15000</v>
      </c>
      <c r="E517" s="376">
        <f t="shared" si="111"/>
        <v>3000</v>
      </c>
      <c r="F517" s="338">
        <f t="shared" si="111"/>
        <v>18000</v>
      </c>
      <c r="G517" s="19">
        <f t="shared" si="107"/>
        <v>20</v>
      </c>
      <c r="H517" s="19">
        <f t="shared" si="108"/>
        <v>600</v>
      </c>
      <c r="I517" s="32"/>
      <c r="J517" s="32"/>
      <c r="K517" s="32"/>
    </row>
    <row r="518" spans="1:12" ht="13.5" customHeight="1" x14ac:dyDescent="0.2">
      <c r="A518" s="474" t="s">
        <v>147</v>
      </c>
      <c r="B518" s="474"/>
      <c r="C518" s="474"/>
      <c r="D518" s="127">
        <f>D522</f>
        <v>15000</v>
      </c>
      <c r="E518" s="221">
        <f>E522</f>
        <v>3000</v>
      </c>
      <c r="F518" s="173">
        <f>F522</f>
        <v>18000</v>
      </c>
      <c r="G518" s="21">
        <f t="shared" si="107"/>
        <v>20</v>
      </c>
      <c r="H518" s="21">
        <f t="shared" si="108"/>
        <v>600</v>
      </c>
      <c r="I518" s="32"/>
      <c r="J518" s="32"/>
      <c r="K518" s="32"/>
    </row>
    <row r="519" spans="1:12" ht="13.5" customHeight="1" x14ac:dyDescent="0.2">
      <c r="A519" s="462" t="s">
        <v>293</v>
      </c>
      <c r="B519" s="463"/>
      <c r="C519" s="492"/>
      <c r="D519" s="128">
        <f>D522</f>
        <v>15000</v>
      </c>
      <c r="E519" s="222">
        <v>-13400</v>
      </c>
      <c r="F519" s="174">
        <v>1600</v>
      </c>
      <c r="G519" s="22">
        <f t="shared" si="107"/>
        <v>-89.333333333333329</v>
      </c>
      <c r="H519" s="22">
        <f t="shared" si="108"/>
        <v>-11.940298507462686</v>
      </c>
      <c r="I519" s="32"/>
      <c r="J519" s="32"/>
      <c r="K519" s="32"/>
    </row>
    <row r="520" spans="1:12" ht="13.5" customHeight="1" x14ac:dyDescent="0.2">
      <c r="A520" s="462" t="s">
        <v>284</v>
      </c>
      <c r="B520" s="463"/>
      <c r="C520" s="464"/>
      <c r="D520" s="128">
        <v>0</v>
      </c>
      <c r="E520" s="222">
        <v>15000</v>
      </c>
      <c r="F520" s="174">
        <v>15000</v>
      </c>
      <c r="G520" s="22">
        <v>0</v>
      </c>
      <c r="H520" s="22">
        <v>0</v>
      </c>
      <c r="I520" s="32"/>
      <c r="J520" s="32"/>
      <c r="K520" s="32"/>
    </row>
    <row r="521" spans="1:12" ht="13.5" customHeight="1" x14ac:dyDescent="0.2">
      <c r="A521" s="582" t="s">
        <v>382</v>
      </c>
      <c r="B521" s="583"/>
      <c r="C521" s="584"/>
      <c r="D521" s="128">
        <v>0</v>
      </c>
      <c r="E521" s="222">
        <v>1400</v>
      </c>
      <c r="F521" s="174">
        <v>1400</v>
      </c>
      <c r="G521" s="22">
        <v>0</v>
      </c>
      <c r="H521" s="22">
        <v>0</v>
      </c>
      <c r="I521" s="32"/>
      <c r="J521" s="32"/>
      <c r="K521" s="32"/>
    </row>
    <row r="522" spans="1:12" ht="13.5" customHeight="1" x14ac:dyDescent="0.2">
      <c r="B522" s="188">
        <v>4</v>
      </c>
      <c r="C522" s="187" t="s">
        <v>101</v>
      </c>
      <c r="D522" s="279">
        <f t="shared" si="111"/>
        <v>15000</v>
      </c>
      <c r="E522" s="29">
        <f t="shared" si="111"/>
        <v>3000</v>
      </c>
      <c r="F522" s="102">
        <f t="shared" si="111"/>
        <v>18000</v>
      </c>
      <c r="G522" s="31">
        <f t="shared" si="107"/>
        <v>20</v>
      </c>
      <c r="H522" s="31">
        <f t="shared" si="108"/>
        <v>600</v>
      </c>
      <c r="I522" s="32"/>
      <c r="J522" s="32"/>
      <c r="K522" s="32"/>
    </row>
    <row r="523" spans="1:12" ht="13.5" customHeight="1" x14ac:dyDescent="0.2">
      <c r="B523" s="112">
        <v>42</v>
      </c>
      <c r="C523" s="38" t="s">
        <v>149</v>
      </c>
      <c r="D523" s="108">
        <f>SUM(D524,D525)</f>
        <v>15000</v>
      </c>
      <c r="E523" s="219">
        <f>SUM(E524,E525)</f>
        <v>3000</v>
      </c>
      <c r="F523" s="175">
        <f>SUM(F524,F525)</f>
        <v>18000</v>
      </c>
      <c r="G523" s="31">
        <f t="shared" si="107"/>
        <v>20</v>
      </c>
      <c r="H523" s="31">
        <f t="shared" si="108"/>
        <v>600</v>
      </c>
      <c r="I523" s="32"/>
      <c r="J523" s="32"/>
      <c r="K523" s="32"/>
    </row>
    <row r="524" spans="1:12" ht="13.5" customHeight="1" x14ac:dyDescent="0.2">
      <c r="B524" s="189">
        <v>421</v>
      </c>
      <c r="C524" s="191" t="s">
        <v>150</v>
      </c>
      <c r="D524" s="261">
        <v>15000</v>
      </c>
      <c r="E524" s="50">
        <v>1400</v>
      </c>
      <c r="F524" s="324">
        <v>16400</v>
      </c>
      <c r="G524" s="31">
        <f t="shared" si="107"/>
        <v>9.3333333333333339</v>
      </c>
      <c r="H524" s="31">
        <f t="shared" si="108"/>
        <v>1171.4285714285713</v>
      </c>
      <c r="I524" s="32"/>
      <c r="J524" s="32"/>
      <c r="K524" s="32"/>
      <c r="L524" s="39"/>
    </row>
    <row r="525" spans="1:12" ht="13.5" customHeight="1" x14ac:dyDescent="0.2">
      <c r="B525" s="231">
        <v>422</v>
      </c>
      <c r="C525" s="205" t="s">
        <v>177</v>
      </c>
      <c r="D525" s="393">
        <v>0</v>
      </c>
      <c r="E525" s="385">
        <v>1600</v>
      </c>
      <c r="F525" s="346">
        <v>1600</v>
      </c>
      <c r="G525" s="31"/>
      <c r="H525" s="31"/>
      <c r="I525" s="32"/>
      <c r="J525" s="32"/>
      <c r="K525" s="32"/>
      <c r="L525" s="39"/>
    </row>
    <row r="526" spans="1:12" ht="17.25" customHeight="1" x14ac:dyDescent="0.2">
      <c r="A526" s="475" t="s">
        <v>246</v>
      </c>
      <c r="B526" s="475"/>
      <c r="C526" s="475"/>
      <c r="D526" s="136">
        <f t="shared" ref="D526:F529" si="112">D527</f>
        <v>5350</v>
      </c>
      <c r="E526" s="376">
        <f t="shared" si="112"/>
        <v>-5000</v>
      </c>
      <c r="F526" s="338">
        <f t="shared" si="112"/>
        <v>350</v>
      </c>
      <c r="G526" s="19">
        <f t="shared" si="107"/>
        <v>-93.45794392523365</v>
      </c>
      <c r="H526" s="19">
        <f t="shared" si="108"/>
        <v>-7.0000000000000009</v>
      </c>
      <c r="I526" s="32"/>
      <c r="J526" s="32"/>
      <c r="K526" s="32"/>
    </row>
    <row r="527" spans="1:12" ht="13.5" customHeight="1" x14ac:dyDescent="0.2">
      <c r="A527" s="506" t="s">
        <v>145</v>
      </c>
      <c r="B527" s="506"/>
      <c r="C527" s="506"/>
      <c r="D527" s="127">
        <f>D529</f>
        <v>5350</v>
      </c>
      <c r="E527" s="221">
        <f>E529</f>
        <v>-5000</v>
      </c>
      <c r="F527" s="173">
        <f>F529</f>
        <v>350</v>
      </c>
      <c r="G527" s="21">
        <f t="shared" si="107"/>
        <v>-93.45794392523365</v>
      </c>
      <c r="H527" s="21">
        <f t="shared" si="108"/>
        <v>-7.0000000000000009</v>
      </c>
    </row>
    <row r="528" spans="1:12" ht="13.5" customHeight="1" x14ac:dyDescent="0.2">
      <c r="A528" s="453" t="s">
        <v>237</v>
      </c>
      <c r="B528" s="453"/>
      <c r="C528" s="453"/>
      <c r="D528" s="128">
        <f t="shared" si="112"/>
        <v>5350</v>
      </c>
      <c r="E528" s="222">
        <f t="shared" si="112"/>
        <v>-5000</v>
      </c>
      <c r="F528" s="174">
        <f t="shared" si="112"/>
        <v>350</v>
      </c>
      <c r="G528" s="22">
        <f t="shared" si="107"/>
        <v>-93.45794392523365</v>
      </c>
      <c r="H528" s="22">
        <f t="shared" si="108"/>
        <v>-7.0000000000000009</v>
      </c>
    </row>
    <row r="529" spans="1:12" ht="13.5" customHeight="1" x14ac:dyDescent="0.2">
      <c r="B529" s="188">
        <v>4</v>
      </c>
      <c r="C529" s="193" t="s">
        <v>151</v>
      </c>
      <c r="D529" s="132">
        <f t="shared" si="112"/>
        <v>5350</v>
      </c>
      <c r="E529" s="29">
        <f t="shared" si="112"/>
        <v>-5000</v>
      </c>
      <c r="F529" s="102">
        <f t="shared" si="112"/>
        <v>350</v>
      </c>
      <c r="G529" s="31">
        <f t="shared" si="107"/>
        <v>-93.45794392523365</v>
      </c>
      <c r="H529" s="31">
        <f t="shared" si="108"/>
        <v>-7.0000000000000009</v>
      </c>
    </row>
    <row r="530" spans="1:12" ht="13.5" customHeight="1" x14ac:dyDescent="0.2">
      <c r="B530" s="112">
        <v>42</v>
      </c>
      <c r="C530" s="38" t="s">
        <v>152</v>
      </c>
      <c r="D530" s="108">
        <f>SUM(D531:D531)</f>
        <v>5350</v>
      </c>
      <c r="E530" s="219">
        <f>SUM(E531:E531)</f>
        <v>-5000</v>
      </c>
      <c r="F530" s="175">
        <f>SUM(F531:F531)</f>
        <v>350</v>
      </c>
      <c r="G530" s="31">
        <f t="shared" si="107"/>
        <v>-93.45794392523365</v>
      </c>
      <c r="H530" s="31">
        <f t="shared" si="108"/>
        <v>-7.0000000000000009</v>
      </c>
    </row>
    <row r="531" spans="1:12" ht="13.5" customHeight="1" x14ac:dyDescent="0.2">
      <c r="B531" s="189">
        <v>426</v>
      </c>
      <c r="C531" s="190" t="s">
        <v>173</v>
      </c>
      <c r="D531" s="261">
        <v>5350</v>
      </c>
      <c r="E531" s="50">
        <v>-5000</v>
      </c>
      <c r="F531" s="324">
        <v>350</v>
      </c>
      <c r="G531" s="31">
        <f t="shared" si="107"/>
        <v>-93.45794392523365</v>
      </c>
      <c r="H531" s="31">
        <f t="shared" si="108"/>
        <v>-7.0000000000000009</v>
      </c>
      <c r="I531" s="39"/>
      <c r="J531" s="39"/>
      <c r="K531" s="39"/>
    </row>
    <row r="532" spans="1:12" ht="13.5" customHeight="1" x14ac:dyDescent="0.2">
      <c r="A532" s="512" t="s">
        <v>288</v>
      </c>
      <c r="B532" s="513"/>
      <c r="C532" s="514"/>
      <c r="D532" s="126">
        <f>D533</f>
        <v>4250</v>
      </c>
      <c r="E532" s="220">
        <f>E533</f>
        <v>-350</v>
      </c>
      <c r="F532" s="172">
        <f>F533</f>
        <v>3900</v>
      </c>
      <c r="G532" s="19">
        <f t="shared" si="107"/>
        <v>-8.235294117647058</v>
      </c>
      <c r="H532" s="19">
        <f t="shared" si="108"/>
        <v>-1114.2857142857142</v>
      </c>
      <c r="I532" s="32"/>
      <c r="J532" s="32"/>
      <c r="K532" s="32"/>
    </row>
    <row r="533" spans="1:12" ht="13.5" customHeight="1" x14ac:dyDescent="0.2">
      <c r="A533" s="444" t="s">
        <v>147</v>
      </c>
      <c r="B533" s="445"/>
      <c r="C533" s="446"/>
      <c r="D533" s="127">
        <f>D536</f>
        <v>4250</v>
      </c>
      <c r="E533" s="221">
        <f>E536</f>
        <v>-350</v>
      </c>
      <c r="F533" s="173">
        <f>F536</f>
        <v>3900</v>
      </c>
      <c r="G533" s="21">
        <f t="shared" si="107"/>
        <v>-8.235294117647058</v>
      </c>
      <c r="H533" s="21">
        <f t="shared" si="108"/>
        <v>-1114.2857142857142</v>
      </c>
    </row>
    <row r="534" spans="1:12" ht="13.5" customHeight="1" x14ac:dyDescent="0.2">
      <c r="A534" s="431" t="s">
        <v>237</v>
      </c>
      <c r="B534" s="432"/>
      <c r="C534" s="441"/>
      <c r="D534" s="128">
        <v>0</v>
      </c>
      <c r="E534" s="222">
        <v>3900</v>
      </c>
      <c r="F534" s="174">
        <v>3900</v>
      </c>
      <c r="G534" s="22">
        <v>0</v>
      </c>
      <c r="H534" s="22">
        <f t="shared" si="108"/>
        <v>100</v>
      </c>
    </row>
    <row r="535" spans="1:12" ht="13.5" customHeight="1" x14ac:dyDescent="0.2">
      <c r="A535" s="462" t="s">
        <v>310</v>
      </c>
      <c r="B535" s="463"/>
      <c r="C535" s="464"/>
      <c r="D535" s="128">
        <v>4250</v>
      </c>
      <c r="E535" s="222">
        <v>-4250</v>
      </c>
      <c r="F535" s="174">
        <v>0</v>
      </c>
      <c r="G535" s="22">
        <f t="shared" si="107"/>
        <v>-100</v>
      </c>
      <c r="H535" s="22">
        <v>0</v>
      </c>
      <c r="J535" s="32"/>
    </row>
    <row r="536" spans="1:12" ht="13.5" customHeight="1" x14ac:dyDescent="0.2">
      <c r="B536" s="188">
        <v>3</v>
      </c>
      <c r="C536" s="187" t="s">
        <v>77</v>
      </c>
      <c r="D536" s="279">
        <f>SUM(D540,D537)</f>
        <v>4250</v>
      </c>
      <c r="E536" s="29">
        <f>SUM(E540,E537)</f>
        <v>-350</v>
      </c>
      <c r="F536" s="102">
        <f>SUM(F540,F537)</f>
        <v>3900</v>
      </c>
      <c r="G536" s="31">
        <f t="shared" si="107"/>
        <v>-8.235294117647058</v>
      </c>
      <c r="H536" s="31">
        <f t="shared" si="108"/>
        <v>-1114.2857142857142</v>
      </c>
    </row>
    <row r="537" spans="1:12" ht="13.5" customHeight="1" x14ac:dyDescent="0.2">
      <c r="B537" s="112">
        <v>32</v>
      </c>
      <c r="C537" s="38" t="s">
        <v>78</v>
      </c>
      <c r="D537" s="108">
        <f>SUM(D538,D539)</f>
        <v>2750</v>
      </c>
      <c r="E537" s="219">
        <f>SUM(E538,E539)</f>
        <v>-1000</v>
      </c>
      <c r="F537" s="175">
        <f>SUM(F538,F539)</f>
        <v>1750</v>
      </c>
      <c r="G537" s="31">
        <f t="shared" si="107"/>
        <v>-36.363636363636367</v>
      </c>
      <c r="H537" s="31">
        <f t="shared" si="108"/>
        <v>-175</v>
      </c>
    </row>
    <row r="538" spans="1:12" ht="13.5" customHeight="1" x14ac:dyDescent="0.2">
      <c r="B538" s="113">
        <v>322</v>
      </c>
      <c r="C538" s="191" t="s">
        <v>153</v>
      </c>
      <c r="D538" s="263">
        <v>750</v>
      </c>
      <c r="E538" s="385">
        <v>0</v>
      </c>
      <c r="F538" s="346">
        <v>750</v>
      </c>
      <c r="G538" s="216">
        <f t="shared" si="107"/>
        <v>0</v>
      </c>
      <c r="H538" s="31" t="e">
        <f t="shared" si="108"/>
        <v>#DIV/0!</v>
      </c>
    </row>
    <row r="539" spans="1:12" ht="13.5" customHeight="1" x14ac:dyDescent="0.2">
      <c r="B539" s="45">
        <v>323</v>
      </c>
      <c r="C539" s="205" t="s">
        <v>118</v>
      </c>
      <c r="D539" s="278">
        <v>2000</v>
      </c>
      <c r="E539" s="295">
        <v>-1000</v>
      </c>
      <c r="F539" s="335">
        <v>1000</v>
      </c>
      <c r="G539" s="218">
        <v>0</v>
      </c>
      <c r="H539" s="215">
        <v>0</v>
      </c>
    </row>
    <row r="540" spans="1:12" ht="13.5" customHeight="1" x14ac:dyDescent="0.2">
      <c r="B540" s="116">
        <v>38</v>
      </c>
      <c r="C540" s="187" t="s">
        <v>81</v>
      </c>
      <c r="D540" s="217">
        <f>SUM(D541:D541)</f>
        <v>1500</v>
      </c>
      <c r="E540" s="378">
        <f>SUM(E541:E541)</f>
        <v>650</v>
      </c>
      <c r="F540" s="341">
        <f>SUM(F541:F541)</f>
        <v>2150</v>
      </c>
      <c r="G540" s="211">
        <f t="shared" si="107"/>
        <v>43.333333333333336</v>
      </c>
      <c r="H540" s="31">
        <f t="shared" si="108"/>
        <v>330.76923076923077</v>
      </c>
    </row>
    <row r="541" spans="1:12" ht="13.5" customHeight="1" x14ac:dyDescent="0.2">
      <c r="B541" s="189">
        <v>381</v>
      </c>
      <c r="C541" s="191" t="s">
        <v>82</v>
      </c>
      <c r="D541" s="261">
        <v>1500</v>
      </c>
      <c r="E541" s="50">
        <v>650</v>
      </c>
      <c r="F541" s="324">
        <v>2150</v>
      </c>
      <c r="G541" s="31">
        <f t="shared" si="107"/>
        <v>43.333333333333336</v>
      </c>
      <c r="H541" s="31">
        <f t="shared" si="108"/>
        <v>330.76923076923077</v>
      </c>
    </row>
    <row r="542" spans="1:12" s="104" customFormat="1" ht="17.25" customHeight="1" x14ac:dyDescent="0.2">
      <c r="A542" s="494" t="s">
        <v>343</v>
      </c>
      <c r="B542" s="494"/>
      <c r="C542" s="494"/>
      <c r="D542" s="107">
        <f>D543</f>
        <v>26500</v>
      </c>
      <c r="E542" s="387">
        <f>E543</f>
        <v>-6488</v>
      </c>
      <c r="F542" s="107">
        <f>F543</f>
        <v>20012</v>
      </c>
      <c r="G542" s="103">
        <v>0</v>
      </c>
      <c r="H542" s="103">
        <v>0</v>
      </c>
    </row>
    <row r="543" spans="1:12" ht="21.95" customHeight="1" x14ac:dyDescent="0.2">
      <c r="A543" s="580" t="s">
        <v>340</v>
      </c>
      <c r="B543" s="581"/>
      <c r="C543" s="581"/>
      <c r="D543" s="125">
        <f>SUM(D544,D554,D561,D568,D575)</f>
        <v>26500</v>
      </c>
      <c r="E543" s="363">
        <f>SUM(E544,E554,E561,E568,E575)</f>
        <v>-6488</v>
      </c>
      <c r="F543" s="125">
        <f>SUM(F544,F554,F561,F568,F575)</f>
        <v>20012</v>
      </c>
      <c r="G543" s="109">
        <f t="shared" si="107"/>
        <v>-24.483018867924528</v>
      </c>
      <c r="H543" s="109">
        <f t="shared" si="108"/>
        <v>-308.44636251541306</v>
      </c>
      <c r="I543" s="32"/>
      <c r="J543" s="32"/>
      <c r="K543" s="32"/>
      <c r="L543" s="32"/>
    </row>
    <row r="544" spans="1:12" ht="27" customHeight="1" x14ac:dyDescent="0.2">
      <c r="A544" s="473" t="s">
        <v>154</v>
      </c>
      <c r="B544" s="473"/>
      <c r="C544" s="473"/>
      <c r="D544" s="136">
        <f>D545</f>
        <v>18000</v>
      </c>
      <c r="E544" s="382">
        <f>E545</f>
        <v>-5000</v>
      </c>
      <c r="F544" s="136">
        <f>F545</f>
        <v>13000</v>
      </c>
      <c r="G544" s="149">
        <f t="shared" si="107"/>
        <v>-27.777777777777779</v>
      </c>
      <c r="H544" s="149">
        <f t="shared" si="108"/>
        <v>-260</v>
      </c>
      <c r="I544" s="32"/>
      <c r="J544" s="32"/>
      <c r="K544" s="32"/>
      <c r="L544" s="32"/>
    </row>
    <row r="545" spans="1:12" ht="13.5" customHeight="1" x14ac:dyDescent="0.2">
      <c r="A545" s="474" t="s">
        <v>155</v>
      </c>
      <c r="B545" s="474"/>
      <c r="C545" s="474"/>
      <c r="D545" s="127">
        <f>D549</f>
        <v>18000</v>
      </c>
      <c r="E545" s="221">
        <f>E549</f>
        <v>-5000</v>
      </c>
      <c r="F545" s="173">
        <f>F549</f>
        <v>13000</v>
      </c>
      <c r="G545" s="21">
        <f t="shared" si="107"/>
        <v>-27.777777777777779</v>
      </c>
      <c r="H545" s="21">
        <f t="shared" si="108"/>
        <v>-260</v>
      </c>
      <c r="I545" s="32"/>
      <c r="J545" s="32"/>
      <c r="K545" s="32"/>
      <c r="L545" s="32"/>
    </row>
    <row r="546" spans="1:12" ht="13.5" customHeight="1" x14ac:dyDescent="0.2">
      <c r="A546" s="453" t="s">
        <v>237</v>
      </c>
      <c r="B546" s="453"/>
      <c r="C546" s="453"/>
      <c r="D546" s="128">
        <v>0</v>
      </c>
      <c r="E546" s="222">
        <v>0</v>
      </c>
      <c r="F546" s="174">
        <v>0</v>
      </c>
      <c r="G546" s="22">
        <v>0</v>
      </c>
      <c r="H546" s="22">
        <v>0</v>
      </c>
      <c r="I546" s="32"/>
      <c r="J546" s="32"/>
      <c r="K546" s="32"/>
      <c r="L546" s="32"/>
    </row>
    <row r="547" spans="1:12" ht="13.5" customHeight="1" x14ac:dyDescent="0.2">
      <c r="A547" s="484" t="s">
        <v>247</v>
      </c>
      <c r="B547" s="484"/>
      <c r="C547" s="484"/>
      <c r="D547" s="128">
        <v>0</v>
      </c>
      <c r="E547" s="222">
        <v>0</v>
      </c>
      <c r="F547" s="174">
        <v>0</v>
      </c>
      <c r="G547" s="22">
        <v>0</v>
      </c>
      <c r="H547" s="22">
        <v>0</v>
      </c>
      <c r="I547" s="32"/>
      <c r="J547" s="32"/>
      <c r="K547" s="32"/>
      <c r="L547" s="32"/>
    </row>
    <row r="548" spans="1:12" ht="13.5" customHeight="1" x14ac:dyDescent="0.2">
      <c r="A548" s="484" t="s">
        <v>293</v>
      </c>
      <c r="B548" s="484"/>
      <c r="C548" s="484"/>
      <c r="D548" s="128">
        <v>18000</v>
      </c>
      <c r="E548" s="222">
        <v>-5000</v>
      </c>
      <c r="F548" s="174">
        <v>13000</v>
      </c>
      <c r="G548" s="22">
        <f t="shared" si="107"/>
        <v>-27.777777777777779</v>
      </c>
      <c r="H548" s="22">
        <v>0</v>
      </c>
      <c r="I548" s="32"/>
      <c r="J548" s="32"/>
      <c r="K548" s="32"/>
      <c r="L548" s="32"/>
    </row>
    <row r="549" spans="1:12" ht="13.5" customHeight="1" x14ac:dyDescent="0.2">
      <c r="B549" s="188">
        <v>3</v>
      </c>
      <c r="C549" s="187" t="s">
        <v>77</v>
      </c>
      <c r="D549" s="279">
        <f>SUM(D550,D552)</f>
        <v>18000</v>
      </c>
      <c r="E549" s="29">
        <f>SUM(E550,E552)</f>
        <v>-5000</v>
      </c>
      <c r="F549" s="102">
        <f>SUM(F550,F552)</f>
        <v>13000</v>
      </c>
      <c r="G549" s="31">
        <f t="shared" si="107"/>
        <v>-27.777777777777779</v>
      </c>
      <c r="H549" s="31">
        <f t="shared" si="108"/>
        <v>-260</v>
      </c>
      <c r="I549" s="32"/>
      <c r="J549" s="32"/>
      <c r="K549" s="32"/>
      <c r="L549" s="32"/>
    </row>
    <row r="550" spans="1:12" ht="13.5" customHeight="1" x14ac:dyDescent="0.2">
      <c r="B550" s="112">
        <v>37</v>
      </c>
      <c r="C550" s="38" t="s">
        <v>131</v>
      </c>
      <c r="D550" s="108">
        <f>SUM(D551:D551)</f>
        <v>18000</v>
      </c>
      <c r="E550" s="219">
        <f>SUM(E551:E551)</f>
        <v>-5000</v>
      </c>
      <c r="F550" s="175">
        <f>SUM(F551:F551)</f>
        <v>13000</v>
      </c>
      <c r="G550" s="31">
        <f t="shared" si="107"/>
        <v>-27.777777777777779</v>
      </c>
      <c r="H550" s="31">
        <f t="shared" si="108"/>
        <v>-260</v>
      </c>
      <c r="I550" s="32"/>
      <c r="J550" s="32"/>
      <c r="K550" s="32"/>
      <c r="L550" s="32"/>
    </row>
    <row r="551" spans="1:12" ht="13.5" customHeight="1" x14ac:dyDescent="0.2">
      <c r="B551" s="113">
        <v>372</v>
      </c>
      <c r="C551" s="40" t="s">
        <v>156</v>
      </c>
      <c r="D551" s="277">
        <v>18000</v>
      </c>
      <c r="E551" s="50">
        <v>-5000</v>
      </c>
      <c r="F551" s="324">
        <v>13000</v>
      </c>
      <c r="G551" s="31">
        <f t="shared" si="107"/>
        <v>-27.777777777777779</v>
      </c>
      <c r="H551" s="31">
        <f t="shared" si="108"/>
        <v>-260</v>
      </c>
      <c r="I551" s="52"/>
      <c r="J551" s="52"/>
      <c r="K551" s="52"/>
      <c r="L551" s="32"/>
    </row>
    <row r="552" spans="1:12" ht="13.5" customHeight="1" x14ac:dyDescent="0.2">
      <c r="B552" s="114">
        <v>38</v>
      </c>
      <c r="C552" s="38" t="s">
        <v>81</v>
      </c>
      <c r="D552" s="133">
        <f>D553</f>
        <v>0</v>
      </c>
      <c r="E552" s="161">
        <f>E553</f>
        <v>0</v>
      </c>
      <c r="F552" s="330">
        <f>F553</f>
        <v>0</v>
      </c>
      <c r="G552" s="31">
        <v>0</v>
      </c>
      <c r="H552" s="31">
        <v>0</v>
      </c>
      <c r="I552" s="32"/>
      <c r="J552" s="32"/>
      <c r="K552" s="32"/>
      <c r="L552" s="32"/>
    </row>
    <row r="553" spans="1:12" ht="13.5" customHeight="1" x14ac:dyDescent="0.2">
      <c r="B553" s="115">
        <v>381</v>
      </c>
      <c r="C553" s="40" t="s">
        <v>82</v>
      </c>
      <c r="D553" s="139">
        <v>0</v>
      </c>
      <c r="E553" s="385">
        <v>0</v>
      </c>
      <c r="F553" s="346">
        <v>0</v>
      </c>
      <c r="G553" s="31">
        <v>0</v>
      </c>
      <c r="H553" s="31">
        <v>0</v>
      </c>
      <c r="I553" s="32"/>
      <c r="J553" s="32"/>
      <c r="K553" s="32"/>
      <c r="L553" s="32"/>
    </row>
    <row r="554" spans="1:12" ht="14.85" customHeight="1" x14ac:dyDescent="0.2">
      <c r="A554" s="515" t="s">
        <v>157</v>
      </c>
      <c r="B554" s="515"/>
      <c r="C554" s="516"/>
      <c r="D554" s="136">
        <f t="shared" ref="D554:F558" si="113">D555</f>
        <v>4500</v>
      </c>
      <c r="E554" s="382">
        <f t="shared" si="113"/>
        <v>-1300</v>
      </c>
      <c r="F554" s="136">
        <f t="shared" si="113"/>
        <v>3200</v>
      </c>
      <c r="G554" s="149">
        <f t="shared" si="107"/>
        <v>-28.888888888888886</v>
      </c>
      <c r="H554" s="149">
        <f t="shared" si="108"/>
        <v>-246.15384615384616</v>
      </c>
    </row>
    <row r="555" spans="1:12" ht="13.5" customHeight="1" x14ac:dyDescent="0.2">
      <c r="A555" s="444" t="s">
        <v>158</v>
      </c>
      <c r="B555" s="445"/>
      <c r="C555" s="446"/>
      <c r="D555" s="127">
        <f>D558</f>
        <v>4500</v>
      </c>
      <c r="E555" s="221">
        <f>E558</f>
        <v>-1300</v>
      </c>
      <c r="F555" s="173">
        <f>F558</f>
        <v>3200</v>
      </c>
      <c r="G555" s="21">
        <f t="shared" si="107"/>
        <v>-28.888888888888886</v>
      </c>
      <c r="H555" s="21">
        <f t="shared" si="108"/>
        <v>-246.15384615384616</v>
      </c>
    </row>
    <row r="556" spans="1:12" ht="13.5" customHeight="1" x14ac:dyDescent="0.2">
      <c r="A556" s="431" t="s">
        <v>237</v>
      </c>
      <c r="B556" s="432"/>
      <c r="C556" s="441"/>
      <c r="D556" s="128">
        <v>0</v>
      </c>
      <c r="E556" s="222">
        <v>3200</v>
      </c>
      <c r="F556" s="174">
        <v>3200</v>
      </c>
      <c r="G556" s="22">
        <v>0</v>
      </c>
      <c r="H556" s="22">
        <f t="shared" si="108"/>
        <v>100</v>
      </c>
    </row>
    <row r="557" spans="1:12" ht="13.5" customHeight="1" x14ac:dyDescent="0.2">
      <c r="A557" s="462" t="s">
        <v>310</v>
      </c>
      <c r="B557" s="463"/>
      <c r="C557" s="464"/>
      <c r="D557" s="128">
        <v>4500</v>
      </c>
      <c r="E557" s="222">
        <v>-4500</v>
      </c>
      <c r="F557" s="174">
        <v>0</v>
      </c>
      <c r="G557" s="22">
        <f t="shared" si="107"/>
        <v>-100</v>
      </c>
      <c r="H557" s="22">
        <v>0</v>
      </c>
      <c r="K557" s="32"/>
    </row>
    <row r="558" spans="1:12" ht="13.5" customHeight="1" x14ac:dyDescent="0.2">
      <c r="B558" s="188">
        <v>3</v>
      </c>
      <c r="C558" s="187" t="s">
        <v>77</v>
      </c>
      <c r="D558" s="132">
        <f t="shared" si="113"/>
        <v>4500</v>
      </c>
      <c r="E558" s="29">
        <f t="shared" si="113"/>
        <v>-1300</v>
      </c>
      <c r="F558" s="102">
        <f t="shared" si="113"/>
        <v>3200</v>
      </c>
      <c r="G558" s="31">
        <f t="shared" si="107"/>
        <v>-28.888888888888886</v>
      </c>
      <c r="H558" s="31">
        <f t="shared" si="108"/>
        <v>-246.15384615384616</v>
      </c>
    </row>
    <row r="559" spans="1:12" ht="13.5" customHeight="1" x14ac:dyDescent="0.2">
      <c r="B559" s="112">
        <v>37</v>
      </c>
      <c r="C559" s="38" t="s">
        <v>131</v>
      </c>
      <c r="D559" s="108">
        <f>SUM(D560:D560)</f>
        <v>4500</v>
      </c>
      <c r="E559" s="219">
        <f>SUM(E560:E560)</f>
        <v>-1300</v>
      </c>
      <c r="F559" s="175">
        <f>SUM(F560:F560)</f>
        <v>3200</v>
      </c>
      <c r="G559" s="31">
        <f t="shared" si="107"/>
        <v>-28.888888888888886</v>
      </c>
      <c r="H559" s="31">
        <f t="shared" si="108"/>
        <v>-246.15384615384616</v>
      </c>
    </row>
    <row r="560" spans="1:12" ht="13.5" customHeight="1" x14ac:dyDescent="0.2">
      <c r="B560" s="189">
        <v>372</v>
      </c>
      <c r="C560" s="191" t="s">
        <v>133</v>
      </c>
      <c r="D560" s="129">
        <v>4500</v>
      </c>
      <c r="E560" s="50">
        <v>-1300</v>
      </c>
      <c r="F560" s="324">
        <v>3200</v>
      </c>
      <c r="G560" s="31">
        <f t="shared" si="107"/>
        <v>-28.888888888888886</v>
      </c>
      <c r="H560" s="31">
        <f t="shared" si="108"/>
        <v>-246.15384615384616</v>
      </c>
    </row>
    <row r="561" spans="1:16" ht="14.1" customHeight="1" x14ac:dyDescent="0.2">
      <c r="A561" s="454" t="s">
        <v>159</v>
      </c>
      <c r="B561" s="455"/>
      <c r="C561" s="456"/>
      <c r="D561" s="136">
        <f t="shared" ref="D561:F565" si="114">D562</f>
        <v>2000</v>
      </c>
      <c r="E561" s="382">
        <f t="shared" si="114"/>
        <v>0</v>
      </c>
      <c r="F561" s="136">
        <f t="shared" si="114"/>
        <v>2000</v>
      </c>
      <c r="G561" s="149">
        <f t="shared" si="107"/>
        <v>0</v>
      </c>
      <c r="H561" s="149">
        <v>0</v>
      </c>
      <c r="I561" s="32"/>
      <c r="J561" s="32"/>
      <c r="K561" s="32"/>
    </row>
    <row r="562" spans="1:16" ht="13.5" customHeight="1" x14ac:dyDescent="0.2">
      <c r="A562" s="444" t="s">
        <v>155</v>
      </c>
      <c r="B562" s="445"/>
      <c r="C562" s="446"/>
      <c r="D562" s="127">
        <f>D565</f>
        <v>2000</v>
      </c>
      <c r="E562" s="221">
        <f>E565</f>
        <v>0</v>
      </c>
      <c r="F562" s="173">
        <f>F565</f>
        <v>2000</v>
      </c>
      <c r="G562" s="21">
        <f t="shared" si="107"/>
        <v>0</v>
      </c>
      <c r="H562" s="21">
        <v>0</v>
      </c>
      <c r="I562" s="32"/>
      <c r="J562" s="32"/>
      <c r="K562" s="32"/>
    </row>
    <row r="563" spans="1:16" ht="13.5" customHeight="1" x14ac:dyDescent="0.2">
      <c r="A563" s="431" t="s">
        <v>237</v>
      </c>
      <c r="B563" s="432"/>
      <c r="C563" s="441"/>
      <c r="D563" s="128">
        <v>0</v>
      </c>
      <c r="E563" s="222">
        <f>E565</f>
        <v>0</v>
      </c>
      <c r="F563" s="174">
        <v>0</v>
      </c>
      <c r="G563" s="22">
        <v>0</v>
      </c>
      <c r="H563" s="22">
        <v>0</v>
      </c>
      <c r="I563" s="32"/>
      <c r="J563" s="32"/>
      <c r="K563" s="32"/>
    </row>
    <row r="564" spans="1:16" ht="13.5" customHeight="1" x14ac:dyDescent="0.2">
      <c r="A564" s="462" t="s">
        <v>310</v>
      </c>
      <c r="B564" s="463"/>
      <c r="C564" s="464"/>
      <c r="D564" s="128">
        <v>2000</v>
      </c>
      <c r="E564" s="222">
        <v>0</v>
      </c>
      <c r="F564" s="174">
        <v>2000</v>
      </c>
      <c r="G564" s="22">
        <f t="shared" si="107"/>
        <v>0</v>
      </c>
      <c r="H564" s="22">
        <v>0</v>
      </c>
      <c r="I564" s="32"/>
      <c r="J564" s="32"/>
      <c r="K564" s="32"/>
    </row>
    <row r="565" spans="1:16" ht="13.5" customHeight="1" x14ac:dyDescent="0.2">
      <c r="A565" t="s">
        <v>354</v>
      </c>
      <c r="B565" s="188">
        <v>3</v>
      </c>
      <c r="C565" s="187" t="s">
        <v>77</v>
      </c>
      <c r="D565" s="279">
        <f t="shared" si="114"/>
        <v>2000</v>
      </c>
      <c r="E565" s="29">
        <f t="shared" si="114"/>
        <v>0</v>
      </c>
      <c r="F565" s="102">
        <f t="shared" si="114"/>
        <v>2000</v>
      </c>
      <c r="G565" s="31">
        <f t="shared" si="107"/>
        <v>0</v>
      </c>
      <c r="H565" s="31">
        <v>0</v>
      </c>
      <c r="I565" s="32"/>
      <c r="J565" s="32"/>
      <c r="K565" s="32"/>
      <c r="L565" s="442"/>
      <c r="P565" s="442"/>
    </row>
    <row r="566" spans="1:16" ht="13.5" customHeight="1" x14ac:dyDescent="0.2">
      <c r="A566" t="s">
        <v>354</v>
      </c>
      <c r="B566" s="112">
        <v>38</v>
      </c>
      <c r="C566" s="38" t="s">
        <v>81</v>
      </c>
      <c r="D566" s="108">
        <f>SUM(D567:D567)</f>
        <v>2000</v>
      </c>
      <c r="E566" s="219">
        <f>SUM(E567:E567)</f>
        <v>0</v>
      </c>
      <c r="F566" s="175">
        <f>SUM(F567:F567)</f>
        <v>2000</v>
      </c>
      <c r="G566" s="31">
        <f t="shared" si="107"/>
        <v>0</v>
      </c>
      <c r="H566" s="31">
        <v>0</v>
      </c>
      <c r="I566" s="52"/>
      <c r="J566" s="52"/>
      <c r="K566" s="52"/>
      <c r="L566" s="443"/>
      <c r="P566" s="443"/>
    </row>
    <row r="567" spans="1:16" ht="13.5" customHeight="1" x14ac:dyDescent="0.2">
      <c r="B567" s="189">
        <v>381</v>
      </c>
      <c r="C567" s="191" t="s">
        <v>82</v>
      </c>
      <c r="D567" s="261">
        <v>2000</v>
      </c>
      <c r="E567" s="50">
        <v>0</v>
      </c>
      <c r="F567" s="324">
        <v>2000</v>
      </c>
      <c r="G567" s="31">
        <f t="shared" si="107"/>
        <v>0</v>
      </c>
      <c r="H567" s="31">
        <v>0</v>
      </c>
      <c r="I567" s="32"/>
      <c r="J567" s="32"/>
      <c r="K567" s="32"/>
      <c r="L567" s="443"/>
      <c r="P567" s="443"/>
    </row>
    <row r="568" spans="1:16" ht="13.5" customHeight="1" x14ac:dyDescent="0.2">
      <c r="A568" s="512" t="s">
        <v>182</v>
      </c>
      <c r="B568" s="513"/>
      <c r="C568" s="514"/>
      <c r="D568" s="136">
        <f t="shared" ref="D568:F572" si="115">D569</f>
        <v>2000</v>
      </c>
      <c r="E568" s="376">
        <f t="shared" si="115"/>
        <v>-230</v>
      </c>
      <c r="F568" s="338">
        <f t="shared" si="115"/>
        <v>1770</v>
      </c>
      <c r="G568" s="19">
        <f t="shared" si="107"/>
        <v>-11.5</v>
      </c>
      <c r="H568" s="19">
        <f t="shared" si="108"/>
        <v>-769.56521739130437</v>
      </c>
      <c r="L568" s="443"/>
      <c r="P568" s="443"/>
    </row>
    <row r="569" spans="1:16" ht="13.5" customHeight="1" x14ac:dyDescent="0.2">
      <c r="A569" s="445" t="s">
        <v>158</v>
      </c>
      <c r="B569" s="445"/>
      <c r="C569" s="491"/>
      <c r="D569" s="127">
        <f>D572</f>
        <v>2000</v>
      </c>
      <c r="E569" s="221">
        <f>E572</f>
        <v>-230</v>
      </c>
      <c r="F569" s="173">
        <f>F572</f>
        <v>1770</v>
      </c>
      <c r="G569" s="21">
        <f t="shared" si="107"/>
        <v>-11.5</v>
      </c>
      <c r="H569" s="21">
        <f t="shared" si="108"/>
        <v>-769.56521739130437</v>
      </c>
    </row>
    <row r="570" spans="1:16" ht="13.5" customHeight="1" x14ac:dyDescent="0.2">
      <c r="A570" s="431" t="s">
        <v>237</v>
      </c>
      <c r="B570" s="432"/>
      <c r="C570" s="441"/>
      <c r="D570" s="128">
        <v>0</v>
      </c>
      <c r="E570" s="222">
        <v>0</v>
      </c>
      <c r="F570" s="174">
        <v>0</v>
      </c>
      <c r="G570" s="22">
        <v>0</v>
      </c>
      <c r="H570" s="22">
        <v>0</v>
      </c>
    </row>
    <row r="571" spans="1:16" ht="13.5" customHeight="1" x14ac:dyDescent="0.2">
      <c r="A571" s="462" t="s">
        <v>310</v>
      </c>
      <c r="B571" s="463"/>
      <c r="C571" s="464"/>
      <c r="D571" s="128">
        <v>2000</v>
      </c>
      <c r="E571" s="222">
        <v>-230</v>
      </c>
      <c r="F571" s="174">
        <v>1770</v>
      </c>
      <c r="G571" s="22">
        <f t="shared" si="107"/>
        <v>-11.5</v>
      </c>
      <c r="H571" s="22">
        <v>0</v>
      </c>
      <c r="K571" s="32"/>
    </row>
    <row r="572" spans="1:16" ht="13.5" customHeight="1" x14ac:dyDescent="0.2">
      <c r="B572" s="188">
        <v>3</v>
      </c>
      <c r="C572" s="187" t="s">
        <v>77</v>
      </c>
      <c r="D572" s="132">
        <f t="shared" si="115"/>
        <v>2000</v>
      </c>
      <c r="E572" s="29">
        <f t="shared" si="115"/>
        <v>-230</v>
      </c>
      <c r="F572" s="102">
        <f t="shared" si="115"/>
        <v>1770</v>
      </c>
      <c r="G572" s="31">
        <f t="shared" si="107"/>
        <v>-11.5</v>
      </c>
      <c r="H572" s="31">
        <f t="shared" si="108"/>
        <v>-769.56521739130437</v>
      </c>
    </row>
    <row r="573" spans="1:16" ht="13.5" customHeight="1" x14ac:dyDescent="0.2">
      <c r="B573" s="112">
        <v>37</v>
      </c>
      <c r="C573" s="38" t="s">
        <v>131</v>
      </c>
      <c r="D573" s="108">
        <f>SUM(D574:D574)</f>
        <v>2000</v>
      </c>
      <c r="E573" s="219">
        <f>SUM(E574:E574)</f>
        <v>-230</v>
      </c>
      <c r="F573" s="175">
        <f>SUM(F574:F574)</f>
        <v>1770</v>
      </c>
      <c r="G573" s="31">
        <f t="shared" si="107"/>
        <v>-11.5</v>
      </c>
      <c r="H573" s="31">
        <f t="shared" si="108"/>
        <v>-769.56521739130437</v>
      </c>
    </row>
    <row r="574" spans="1:16" ht="13.5" customHeight="1" x14ac:dyDescent="0.2">
      <c r="B574" s="189">
        <v>372</v>
      </c>
      <c r="C574" s="191" t="s">
        <v>133</v>
      </c>
      <c r="D574" s="129">
        <v>2000</v>
      </c>
      <c r="E574" s="50">
        <v>-230</v>
      </c>
      <c r="F574" s="324">
        <v>1770</v>
      </c>
      <c r="G574" s="31">
        <f t="shared" ref="G574:G594" si="116">E574/D574*100</f>
        <v>-11.5</v>
      </c>
      <c r="H574" s="31">
        <f t="shared" ref="H574:H594" si="117">F574/E574*100</f>
        <v>-769.56521739130437</v>
      </c>
    </row>
    <row r="575" spans="1:16" ht="13.5" customHeight="1" x14ac:dyDescent="0.2">
      <c r="A575" s="447" t="s">
        <v>389</v>
      </c>
      <c r="B575" s="495"/>
      <c r="C575" s="496"/>
      <c r="D575" s="126">
        <f>D576</f>
        <v>0</v>
      </c>
      <c r="E575" s="367">
        <f>E576</f>
        <v>42</v>
      </c>
      <c r="F575" s="126">
        <f>F576</f>
        <v>42</v>
      </c>
      <c r="G575" s="149">
        <v>0</v>
      </c>
      <c r="H575" s="19">
        <v>0</v>
      </c>
    </row>
    <row r="576" spans="1:16" ht="13.5" customHeight="1" x14ac:dyDescent="0.2">
      <c r="A576" s="445" t="s">
        <v>158</v>
      </c>
      <c r="B576" s="445"/>
      <c r="C576" s="491"/>
      <c r="D576" s="127">
        <f>D578</f>
        <v>0</v>
      </c>
      <c r="E576" s="221">
        <f>E578</f>
        <v>42</v>
      </c>
      <c r="F576" s="173">
        <f>F578</f>
        <v>42</v>
      </c>
      <c r="G576" s="21">
        <v>0</v>
      </c>
      <c r="H576" s="21">
        <v>0</v>
      </c>
    </row>
    <row r="577" spans="1:11" ht="13.5" customHeight="1" x14ac:dyDescent="0.2">
      <c r="A577" s="431" t="s">
        <v>237</v>
      </c>
      <c r="B577" s="432"/>
      <c r="C577" s="433"/>
      <c r="D577" s="128">
        <v>0</v>
      </c>
      <c r="E577" s="222">
        <v>42</v>
      </c>
      <c r="F577" s="174">
        <v>42</v>
      </c>
      <c r="G577" s="22">
        <v>0</v>
      </c>
      <c r="H577" s="22">
        <v>0</v>
      </c>
      <c r="K577" s="32"/>
    </row>
    <row r="578" spans="1:11" ht="13.5" customHeight="1" x14ac:dyDescent="0.2">
      <c r="B578" s="408">
        <v>3</v>
      </c>
      <c r="C578" s="207" t="s">
        <v>77</v>
      </c>
      <c r="D578" s="406">
        <f t="shared" ref="D578:F579" si="118">D579</f>
        <v>0</v>
      </c>
      <c r="E578" s="370">
        <f t="shared" si="118"/>
        <v>42</v>
      </c>
      <c r="F578" s="96">
        <f t="shared" si="118"/>
        <v>42</v>
      </c>
      <c r="G578" s="119">
        <v>0</v>
      </c>
      <c r="H578" s="119">
        <f t="shared" ref="H578:H580" si="119">F578/E578*100</f>
        <v>100</v>
      </c>
    </row>
    <row r="579" spans="1:11" ht="13.5" customHeight="1" x14ac:dyDescent="0.2">
      <c r="B579" s="291">
        <v>37</v>
      </c>
      <c r="C579" s="207" t="s">
        <v>131</v>
      </c>
      <c r="D579" s="406">
        <f t="shared" si="118"/>
        <v>0</v>
      </c>
      <c r="E579" s="370">
        <f t="shared" si="118"/>
        <v>42</v>
      </c>
      <c r="F579" s="96">
        <f t="shared" si="118"/>
        <v>42</v>
      </c>
      <c r="G579" s="119">
        <v>0</v>
      </c>
      <c r="H579" s="119">
        <f t="shared" si="119"/>
        <v>100</v>
      </c>
    </row>
    <row r="580" spans="1:11" ht="13.5" customHeight="1" x14ac:dyDescent="0.2">
      <c r="B580" s="196">
        <v>372</v>
      </c>
      <c r="C580" s="205" t="s">
        <v>133</v>
      </c>
      <c r="D580" s="407">
        <v>0</v>
      </c>
      <c r="E580" s="371">
        <v>42</v>
      </c>
      <c r="F580" s="164">
        <v>42</v>
      </c>
      <c r="G580" s="31">
        <v>0</v>
      </c>
      <c r="H580" s="31">
        <f t="shared" si="119"/>
        <v>100</v>
      </c>
    </row>
    <row r="581" spans="1:11" ht="16.5" customHeight="1" x14ac:dyDescent="0.2">
      <c r="A581" s="510" t="s">
        <v>342</v>
      </c>
      <c r="B581" s="511"/>
      <c r="C581" s="511"/>
      <c r="D581" s="406">
        <f>D582</f>
        <v>32500</v>
      </c>
      <c r="E581" s="370">
        <f>SUM(E582)</f>
        <v>0</v>
      </c>
      <c r="F581" s="96">
        <f>SUM(F582)</f>
        <v>32500</v>
      </c>
      <c r="G581" s="31">
        <f t="shared" ref="G581" si="120">E581/D581*100</f>
        <v>0</v>
      </c>
      <c r="H581" s="31">
        <v>0</v>
      </c>
    </row>
    <row r="582" spans="1:11" ht="21.75" customHeight="1" x14ac:dyDescent="0.2">
      <c r="A582" s="467" t="s">
        <v>341</v>
      </c>
      <c r="B582" s="468"/>
      <c r="C582" s="469"/>
      <c r="D582" s="125">
        <f>SUM(,D583)</f>
        <v>32500</v>
      </c>
      <c r="E582" s="363">
        <f>SUM(E583)</f>
        <v>0</v>
      </c>
      <c r="F582" s="125">
        <f>SUM(F583)</f>
        <v>32500</v>
      </c>
      <c r="G582" s="109">
        <f t="shared" si="116"/>
        <v>0</v>
      </c>
      <c r="H582" s="109">
        <v>0</v>
      </c>
      <c r="I582" s="32"/>
      <c r="J582" s="32"/>
      <c r="K582" s="32"/>
    </row>
    <row r="583" spans="1:11" ht="13.5" customHeight="1" x14ac:dyDescent="0.2">
      <c r="A583" s="512" t="s">
        <v>161</v>
      </c>
      <c r="B583" s="513"/>
      <c r="C583" s="514"/>
      <c r="D583" s="126">
        <f>D584</f>
        <v>32500</v>
      </c>
      <c r="E583" s="220">
        <f>E584</f>
        <v>0</v>
      </c>
      <c r="F583" s="172">
        <f>F584</f>
        <v>32500</v>
      </c>
      <c r="G583" s="19">
        <f t="shared" si="116"/>
        <v>0</v>
      </c>
      <c r="H583" s="19">
        <v>0</v>
      </c>
    </row>
    <row r="584" spans="1:11" ht="13.5" customHeight="1" x14ac:dyDescent="0.2">
      <c r="A584" s="444" t="s">
        <v>160</v>
      </c>
      <c r="B584" s="445"/>
      <c r="C584" s="446"/>
      <c r="D584" s="127">
        <f>SUM(D589,D592)</f>
        <v>32500</v>
      </c>
      <c r="E584" s="160">
        <f>SUM(E589,E592)</f>
        <v>0</v>
      </c>
      <c r="F584" s="127">
        <f>SUM(F589,F592)</f>
        <v>32500</v>
      </c>
      <c r="G584" s="21">
        <f t="shared" si="116"/>
        <v>0</v>
      </c>
      <c r="H584" s="21">
        <v>0</v>
      </c>
    </row>
    <row r="585" spans="1:11" ht="13.5" customHeight="1" x14ac:dyDescent="0.2">
      <c r="A585" s="462" t="s">
        <v>293</v>
      </c>
      <c r="B585" s="463"/>
      <c r="C585" s="464"/>
      <c r="D585" s="128">
        <v>32500</v>
      </c>
      <c r="E585" s="222">
        <v>-20000</v>
      </c>
      <c r="F585" s="174">
        <v>12500</v>
      </c>
      <c r="G585" s="22">
        <f t="shared" si="116"/>
        <v>-61.53846153846154</v>
      </c>
      <c r="H585" s="22">
        <f t="shared" si="117"/>
        <v>-62.5</v>
      </c>
    </row>
    <row r="586" spans="1:11" ht="13.5" customHeight="1" x14ac:dyDescent="0.2">
      <c r="A586" s="541" t="s">
        <v>294</v>
      </c>
      <c r="B586" s="542"/>
      <c r="C586" s="543"/>
      <c r="D586" s="128">
        <v>0</v>
      </c>
      <c r="E586" s="222">
        <v>20000</v>
      </c>
      <c r="F586" s="174">
        <v>20000</v>
      </c>
      <c r="G586" s="22">
        <v>0</v>
      </c>
      <c r="H586" s="22">
        <v>0</v>
      </c>
    </row>
    <row r="587" spans="1:11" ht="13.5" customHeight="1" x14ac:dyDescent="0.2">
      <c r="A587" s="450" t="s">
        <v>282</v>
      </c>
      <c r="B587" s="451"/>
      <c r="C587" s="452"/>
      <c r="D587" s="210">
        <v>0</v>
      </c>
      <c r="E587" s="377">
        <v>0</v>
      </c>
      <c r="F587" s="339">
        <v>0</v>
      </c>
      <c r="G587" s="22">
        <v>0</v>
      </c>
      <c r="H587" s="22">
        <v>0</v>
      </c>
    </row>
    <row r="588" spans="1:11" ht="13.5" customHeight="1" x14ac:dyDescent="0.2">
      <c r="A588" s="507" t="s">
        <v>284</v>
      </c>
      <c r="B588" s="508"/>
      <c r="C588" s="509"/>
      <c r="D588" s="210">
        <v>0</v>
      </c>
      <c r="E588" s="377">
        <v>0</v>
      </c>
      <c r="F588" s="339">
        <v>0</v>
      </c>
      <c r="G588" s="22">
        <v>0</v>
      </c>
      <c r="H588" s="22">
        <v>0</v>
      </c>
    </row>
    <row r="589" spans="1:11" ht="13.5" customHeight="1" x14ac:dyDescent="0.2">
      <c r="A589" s="209"/>
      <c r="B589" s="186">
        <v>3</v>
      </c>
      <c r="C589" s="187" t="s">
        <v>77</v>
      </c>
      <c r="D589" s="282">
        <f t="shared" ref="D589:F590" si="121">D590</f>
        <v>0</v>
      </c>
      <c r="E589" s="245">
        <f t="shared" si="121"/>
        <v>0</v>
      </c>
      <c r="F589" s="332">
        <f t="shared" si="121"/>
        <v>0</v>
      </c>
      <c r="G589" s="211">
        <v>0</v>
      </c>
      <c r="H589" s="211">
        <v>0</v>
      </c>
    </row>
    <row r="590" spans="1:11" ht="13.5" customHeight="1" x14ac:dyDescent="0.2">
      <c r="A590" s="209"/>
      <c r="B590" s="23">
        <v>32</v>
      </c>
      <c r="C590" s="38" t="s">
        <v>78</v>
      </c>
      <c r="D590" s="282">
        <f t="shared" si="121"/>
        <v>0</v>
      </c>
      <c r="E590" s="245">
        <f t="shared" si="121"/>
        <v>0</v>
      </c>
      <c r="F590" s="332">
        <f t="shared" si="121"/>
        <v>0</v>
      </c>
      <c r="G590" s="211">
        <v>0</v>
      </c>
      <c r="H590" s="211">
        <v>0</v>
      </c>
    </row>
    <row r="591" spans="1:11" ht="13.5" customHeight="1" x14ac:dyDescent="0.2">
      <c r="A591" s="209"/>
      <c r="B591" s="24">
        <v>323</v>
      </c>
      <c r="C591" s="44" t="s">
        <v>300</v>
      </c>
      <c r="D591" s="278">
        <v>0</v>
      </c>
      <c r="E591" s="214">
        <v>0</v>
      </c>
      <c r="F591" s="333">
        <v>0</v>
      </c>
      <c r="G591" s="211">
        <v>0</v>
      </c>
      <c r="H591" s="211">
        <v>0</v>
      </c>
    </row>
    <row r="592" spans="1:11" ht="13.5" customHeight="1" x14ac:dyDescent="0.2">
      <c r="B592" s="206">
        <v>4</v>
      </c>
      <c r="C592" s="207" t="s">
        <v>151</v>
      </c>
      <c r="D592" s="283">
        <f>D593</f>
        <v>32500</v>
      </c>
      <c r="E592" s="388">
        <f>E593</f>
        <v>0</v>
      </c>
      <c r="F592" s="348">
        <f>F593</f>
        <v>32500</v>
      </c>
      <c r="G592" s="211">
        <f t="shared" si="116"/>
        <v>0</v>
      </c>
      <c r="H592" s="211">
        <v>0</v>
      </c>
    </row>
    <row r="593" spans="1:8" ht="13.5" customHeight="1" x14ac:dyDescent="0.2">
      <c r="B593" s="186">
        <v>42</v>
      </c>
      <c r="C593" s="187" t="s">
        <v>152</v>
      </c>
      <c r="D593" s="108">
        <f>SUM(D594,D595)</f>
        <v>32500</v>
      </c>
      <c r="E593" s="219">
        <f>SUM(E594:E595)</f>
        <v>0</v>
      </c>
      <c r="F593" s="175">
        <f>SUM(F594:F595)</f>
        <v>32500</v>
      </c>
      <c r="G593" s="31">
        <f t="shared" si="116"/>
        <v>0</v>
      </c>
      <c r="H593" s="31">
        <v>0</v>
      </c>
    </row>
    <row r="594" spans="1:8" ht="13.5" customHeight="1" x14ac:dyDescent="0.2">
      <c r="B594" s="26">
        <v>421</v>
      </c>
      <c r="C594" s="40" t="s">
        <v>108</v>
      </c>
      <c r="D594" s="277">
        <v>5000</v>
      </c>
      <c r="E594" s="50">
        <v>-2500</v>
      </c>
      <c r="F594" s="324">
        <v>2500</v>
      </c>
      <c r="G594" s="31">
        <f t="shared" si="116"/>
        <v>-50</v>
      </c>
      <c r="H594" s="31">
        <f t="shared" si="117"/>
        <v>-100</v>
      </c>
    </row>
    <row r="595" spans="1:8" ht="13.5" customHeight="1" x14ac:dyDescent="0.2">
      <c r="B595" s="201">
        <v>422</v>
      </c>
      <c r="C595" s="192" t="s">
        <v>177</v>
      </c>
      <c r="D595" s="277">
        <v>27500</v>
      </c>
      <c r="E595" s="50">
        <v>2500</v>
      </c>
      <c r="F595" s="324">
        <v>30000</v>
      </c>
      <c r="G595" s="211">
        <v>0</v>
      </c>
      <c r="H595" s="211">
        <v>0</v>
      </c>
    </row>
    <row r="596" spans="1:8" ht="13.5" customHeight="1" x14ac:dyDescent="0.2">
      <c r="B596" s="156"/>
      <c r="C596" s="157"/>
      <c r="D596" s="140"/>
      <c r="E596" s="389"/>
      <c r="F596" s="349"/>
      <c r="G596" s="159"/>
      <c r="H596" s="159"/>
    </row>
    <row r="597" spans="1:8" ht="13.5" customHeight="1" x14ac:dyDescent="0.2">
      <c r="B597" s="156"/>
      <c r="C597" s="157"/>
      <c r="D597" s="140"/>
      <c r="E597" s="389"/>
      <c r="F597" s="349"/>
      <c r="G597" s="159"/>
      <c r="H597" s="159"/>
    </row>
    <row r="598" spans="1:8" ht="13.5" customHeight="1" x14ac:dyDescent="0.2">
      <c r="B598" s="156"/>
      <c r="C598" s="157"/>
      <c r="D598" s="140"/>
      <c r="E598" s="389"/>
      <c r="F598" s="349"/>
      <c r="G598" s="159"/>
      <c r="H598" s="159"/>
    </row>
    <row r="599" spans="1:8" ht="12" customHeight="1" x14ac:dyDescent="0.2">
      <c r="A599" s="589" t="s">
        <v>312</v>
      </c>
      <c r="B599" s="589"/>
      <c r="C599" s="589"/>
      <c r="D599" s="589"/>
      <c r="E599" s="589"/>
      <c r="F599" s="589"/>
      <c r="G599" s="589"/>
      <c r="H599" s="589"/>
    </row>
    <row r="600" spans="1:8" ht="12" customHeight="1" x14ac:dyDescent="0.2">
      <c r="A600" s="177"/>
      <c r="B600" s="589" t="s">
        <v>394</v>
      </c>
      <c r="C600" s="589"/>
      <c r="D600" s="589"/>
      <c r="E600" s="589"/>
      <c r="F600" s="589"/>
      <c r="G600" s="589"/>
      <c r="H600" s="589"/>
    </row>
    <row r="601" spans="1:8" ht="13.5" customHeight="1" x14ac:dyDescent="0.2">
      <c r="A601" s="588"/>
      <c r="B601" s="588"/>
      <c r="C601" s="588"/>
      <c r="D601" s="588"/>
      <c r="E601" s="588"/>
      <c r="F601" s="588"/>
      <c r="G601" s="588"/>
      <c r="H601" s="588"/>
    </row>
    <row r="602" spans="1:8" ht="13.5" customHeight="1" x14ac:dyDescent="0.2">
      <c r="A602" s="489" t="s">
        <v>286</v>
      </c>
      <c r="B602" s="489"/>
      <c r="C602" s="489"/>
      <c r="D602" s="489"/>
      <c r="E602" s="489"/>
      <c r="F602" s="489"/>
      <c r="G602" s="489"/>
      <c r="H602" s="159"/>
    </row>
    <row r="603" spans="1:8" s="185" customFormat="1" ht="13.5" customHeight="1" x14ac:dyDescent="0.2">
      <c r="A603" s="590" t="s">
        <v>400</v>
      </c>
      <c r="B603" s="590"/>
      <c r="C603" s="590"/>
      <c r="D603" s="590"/>
      <c r="E603" s="590"/>
      <c r="F603" s="590"/>
      <c r="H603" s="429"/>
    </row>
    <row r="604" spans="1:8" ht="13.5" customHeight="1" x14ac:dyDescent="0.2">
      <c r="A604" s="490"/>
      <c r="B604" s="490"/>
      <c r="C604" s="490"/>
      <c r="D604"/>
      <c r="H604" s="159"/>
    </row>
    <row r="605" spans="1:8" ht="13.5" customHeight="1" x14ac:dyDescent="0.2">
      <c r="A605" s="179"/>
      <c r="B605" s="179"/>
      <c r="C605" s="179"/>
      <c r="D605"/>
      <c r="H605" s="159"/>
    </row>
    <row r="606" spans="1:8" ht="13.5" customHeight="1" x14ac:dyDescent="0.2">
      <c r="A606" s="179"/>
      <c r="B606" s="179"/>
      <c r="C606" s="179"/>
      <c r="D606"/>
      <c r="H606" s="159"/>
    </row>
    <row r="607" spans="1:8" ht="13.5" customHeight="1" x14ac:dyDescent="0.2">
      <c r="A607" s="585" t="s">
        <v>399</v>
      </c>
      <c r="B607" s="585"/>
      <c r="C607" s="585"/>
      <c r="D607" s="585"/>
      <c r="E607" s="585"/>
      <c r="F607" s="585"/>
      <c r="G607" s="585"/>
      <c r="H607" s="585"/>
    </row>
    <row r="608" spans="1:8" ht="13.5" customHeight="1" x14ac:dyDescent="0.2">
      <c r="A608" s="586" t="s">
        <v>287</v>
      </c>
      <c r="B608" s="586"/>
      <c r="C608" s="586"/>
      <c r="D608" s="586"/>
      <c r="E608" s="586"/>
      <c r="F608" s="586"/>
      <c r="G608" s="586"/>
      <c r="H608" s="586"/>
    </row>
    <row r="609" spans="1:8" ht="13.5" customHeight="1" x14ac:dyDescent="0.2">
      <c r="A609" s="587" t="s">
        <v>184</v>
      </c>
      <c r="B609" s="587"/>
      <c r="C609" s="587"/>
      <c r="D609" s="587"/>
      <c r="E609" s="587"/>
      <c r="F609" s="587"/>
      <c r="G609" s="587"/>
      <c r="H609" s="587"/>
    </row>
    <row r="610" spans="1:8" ht="13.5" customHeight="1" x14ac:dyDescent="0.2">
      <c r="A610" s="587" t="s">
        <v>398</v>
      </c>
      <c r="B610" s="587"/>
      <c r="C610" s="587"/>
      <c r="D610" s="587"/>
      <c r="E610" s="587"/>
      <c r="F610" s="587"/>
      <c r="G610" s="587"/>
      <c r="H610" s="587"/>
    </row>
    <row r="611" spans="1:8" ht="13.5" customHeight="1" x14ac:dyDescent="0.2">
      <c r="A611" s="181"/>
      <c r="B611" s="181"/>
      <c r="C611" s="181"/>
      <c r="D611" s="181"/>
      <c r="E611" s="390"/>
      <c r="F611" s="350"/>
      <c r="G611" s="181"/>
      <c r="H611" s="181"/>
    </row>
    <row r="612" spans="1:8" ht="13.5" customHeight="1" x14ac:dyDescent="0.2">
      <c r="B612" s="503" t="s">
        <v>397</v>
      </c>
      <c r="C612" s="503"/>
      <c r="D612"/>
      <c r="H612" s="159"/>
    </row>
    <row r="613" spans="1:8" ht="13.5" customHeight="1" x14ac:dyDescent="0.2">
      <c r="B613" s="501" t="s">
        <v>395</v>
      </c>
      <c r="C613" s="501"/>
      <c r="D613"/>
      <c r="H613" s="159"/>
    </row>
    <row r="614" spans="1:8" ht="13.5" customHeight="1" x14ac:dyDescent="0.2">
      <c r="B614" s="502" t="s">
        <v>396</v>
      </c>
      <c r="C614" s="502"/>
      <c r="D614"/>
      <c r="H614" s="159"/>
    </row>
    <row r="615" spans="1:8" ht="13.5" customHeight="1" x14ac:dyDescent="0.2">
      <c r="B615" s="180"/>
      <c r="D615"/>
      <c r="H615" s="159"/>
    </row>
    <row r="616" spans="1:8" ht="13.5" customHeight="1" x14ac:dyDescent="0.2">
      <c r="A616" s="182"/>
      <c r="B616" s="182"/>
      <c r="C616" s="182"/>
      <c r="D616" s="182"/>
      <c r="E616" s="609" t="s">
        <v>352</v>
      </c>
      <c r="F616" s="609"/>
      <c r="G616" s="609"/>
      <c r="H616" s="609"/>
    </row>
    <row r="617" spans="1:8" ht="13.5" customHeight="1" x14ac:dyDescent="0.2">
      <c r="A617" s="182"/>
      <c r="B617" s="182"/>
      <c r="C617" s="182"/>
      <c r="D617" s="182"/>
      <c r="E617" s="430"/>
      <c r="F617" s="430"/>
      <c r="G617" s="430"/>
      <c r="H617" s="430"/>
    </row>
    <row r="618" spans="1:8" ht="12" customHeight="1" x14ac:dyDescent="0.2">
      <c r="A618" s="182"/>
      <c r="B618" s="182"/>
      <c r="C618" s="182"/>
      <c r="D618" s="182"/>
      <c r="E618" s="609" t="s">
        <v>401</v>
      </c>
      <c r="F618" s="609"/>
      <c r="G618" s="609"/>
      <c r="H618" s="609"/>
    </row>
    <row r="619" spans="1:8" ht="12" customHeight="1" x14ac:dyDescent="0.2">
      <c r="A619" s="182"/>
      <c r="B619" s="182"/>
      <c r="C619" s="182"/>
      <c r="D619" s="182"/>
      <c r="E619" s="391"/>
      <c r="F619" s="182"/>
      <c r="G619" s="182"/>
      <c r="H619" s="182"/>
    </row>
    <row r="620" spans="1:8" ht="12" customHeight="1" x14ac:dyDescent="0.2">
      <c r="A620" s="182"/>
      <c r="B620" s="182"/>
      <c r="C620" s="182"/>
      <c r="D620" s="182"/>
      <c r="E620" s="391"/>
      <c r="F620" s="182"/>
      <c r="G620" s="182"/>
      <c r="H620" s="182"/>
    </row>
    <row r="621" spans="1:8" ht="12" customHeight="1" x14ac:dyDescent="0.2">
      <c r="A621" s="182"/>
      <c r="B621" s="182"/>
      <c r="C621" s="182"/>
      <c r="D621" s="182"/>
      <c r="E621" s="391"/>
      <c r="F621" s="182"/>
      <c r="G621" s="182"/>
      <c r="H621" s="182"/>
    </row>
    <row r="622" spans="1:8" ht="12" customHeight="1" x14ac:dyDescent="0.2">
      <c r="A622" s="182"/>
      <c r="B622" s="182"/>
      <c r="C622" s="182"/>
      <c r="D622" s="182"/>
      <c r="E622" s="391"/>
      <c r="F622" s="182"/>
      <c r="G622" s="182"/>
      <c r="H622" s="182"/>
    </row>
    <row r="623" spans="1:8" ht="12" customHeight="1" x14ac:dyDescent="0.2">
      <c r="A623" s="182"/>
      <c r="B623" s="182"/>
      <c r="C623" s="182"/>
      <c r="D623" s="182"/>
      <c r="E623" s="391"/>
      <c r="F623" s="182"/>
      <c r="G623" s="182"/>
      <c r="H623" s="182"/>
    </row>
    <row r="624" spans="1:8" ht="12" customHeight="1" x14ac:dyDescent="0.2">
      <c r="A624" s="182"/>
      <c r="B624" s="182"/>
      <c r="C624" s="182"/>
      <c r="D624" s="182"/>
      <c r="E624" s="391"/>
      <c r="F624" s="182"/>
      <c r="G624" s="182"/>
      <c r="H624" s="182"/>
    </row>
    <row r="625" spans="1:8" ht="12" customHeight="1" x14ac:dyDescent="0.2">
      <c r="A625" s="182"/>
      <c r="B625" s="182"/>
      <c r="C625" s="182"/>
      <c r="D625" s="182"/>
      <c r="E625" s="391"/>
      <c r="F625" s="182"/>
      <c r="G625" s="182"/>
      <c r="H625" s="182"/>
    </row>
    <row r="626" spans="1:8" ht="12" customHeight="1" x14ac:dyDescent="0.2">
      <c r="A626" s="182"/>
      <c r="B626" s="182"/>
      <c r="C626" s="182"/>
      <c r="D626" s="182"/>
      <c r="E626" s="391"/>
      <c r="F626" s="182"/>
      <c r="G626" s="182"/>
      <c r="H626" s="182"/>
    </row>
    <row r="627" spans="1:8" ht="12" customHeight="1" x14ac:dyDescent="0.2">
      <c r="A627" s="182"/>
      <c r="B627" s="182"/>
      <c r="C627" s="182"/>
      <c r="D627" s="182"/>
      <c r="E627" s="391"/>
      <c r="F627" s="182"/>
      <c r="G627" s="182"/>
      <c r="H627" s="182"/>
    </row>
    <row r="628" spans="1:8" ht="12" customHeight="1" x14ac:dyDescent="0.2">
      <c r="A628" s="182"/>
      <c r="B628" s="182"/>
      <c r="C628" s="182"/>
      <c r="D628" s="182"/>
      <c r="E628" s="391"/>
      <c r="F628" s="182"/>
      <c r="G628" s="182"/>
      <c r="H628" s="182"/>
    </row>
    <row r="629" spans="1:8" ht="12" customHeight="1" x14ac:dyDescent="0.2">
      <c r="A629" s="182"/>
      <c r="B629" s="182"/>
      <c r="C629" s="182"/>
      <c r="D629" s="182"/>
      <c r="E629" s="391"/>
      <c r="F629" s="182"/>
      <c r="G629" s="182"/>
      <c r="H629" s="182"/>
    </row>
    <row r="630" spans="1:8" ht="12" customHeight="1" x14ac:dyDescent="0.2">
      <c r="A630" s="182"/>
      <c r="B630" s="182"/>
      <c r="C630" s="182"/>
      <c r="D630" s="182"/>
      <c r="E630" s="391"/>
      <c r="F630" s="182"/>
      <c r="G630" s="182"/>
      <c r="H630" s="182"/>
    </row>
    <row r="631" spans="1:8" ht="12" customHeight="1" x14ac:dyDescent="0.2">
      <c r="A631" s="182"/>
      <c r="B631" s="182"/>
      <c r="C631" s="182"/>
      <c r="D631" s="182"/>
      <c r="E631" s="391"/>
      <c r="F631" s="182"/>
      <c r="G631" s="182"/>
      <c r="H631" s="182"/>
    </row>
    <row r="632" spans="1:8" ht="12" customHeight="1" x14ac:dyDescent="0.2">
      <c r="A632" s="182"/>
      <c r="B632" s="182"/>
      <c r="C632" s="182"/>
      <c r="D632" s="182"/>
      <c r="E632" s="391"/>
      <c r="F632" s="182"/>
      <c r="G632" s="182"/>
      <c r="H632" s="182"/>
    </row>
    <row r="633" spans="1:8" ht="12" customHeight="1" x14ac:dyDescent="0.2">
      <c r="A633" s="182"/>
      <c r="B633" s="182"/>
      <c r="C633" s="182"/>
      <c r="D633" s="182"/>
      <c r="E633" s="391"/>
      <c r="F633" s="182"/>
      <c r="G633" s="182"/>
      <c r="H633" s="182"/>
    </row>
    <row r="634" spans="1:8" ht="12" customHeight="1" x14ac:dyDescent="0.2">
      <c r="A634" s="182"/>
      <c r="B634" s="182"/>
      <c r="C634" s="182"/>
      <c r="D634" s="182"/>
      <c r="E634" s="391"/>
      <c r="F634" s="182"/>
      <c r="G634" s="182"/>
      <c r="H634" s="182"/>
    </row>
    <row r="635" spans="1:8" ht="12" customHeight="1" x14ac:dyDescent="0.2">
      <c r="A635" s="182"/>
      <c r="B635" s="182"/>
      <c r="C635" s="182"/>
      <c r="D635" s="182"/>
      <c r="E635" s="391"/>
      <c r="F635" s="182"/>
      <c r="G635" s="182"/>
      <c r="H635" s="182"/>
    </row>
    <row r="636" spans="1:8" ht="12" customHeight="1" x14ac:dyDescent="0.2">
      <c r="A636" s="182"/>
      <c r="B636" s="182"/>
      <c r="C636" s="182"/>
      <c r="D636" s="182"/>
      <c r="E636" s="391"/>
      <c r="F636" s="182"/>
      <c r="G636" s="182"/>
      <c r="H636" s="182"/>
    </row>
    <row r="637" spans="1:8" ht="12" customHeight="1" x14ac:dyDescent="0.2">
      <c r="A637" s="182"/>
      <c r="B637" s="182"/>
      <c r="C637" s="182"/>
      <c r="D637" s="182"/>
      <c r="E637" s="391"/>
      <c r="F637" s="182"/>
      <c r="G637" s="182"/>
      <c r="H637" s="182"/>
    </row>
    <row r="638" spans="1:8" ht="12" customHeight="1" x14ac:dyDescent="0.2">
      <c r="A638" s="182"/>
      <c r="B638" s="182"/>
      <c r="C638" s="182"/>
      <c r="D638" s="182"/>
      <c r="E638" s="391"/>
      <c r="F638" s="182"/>
      <c r="G638" s="182"/>
      <c r="H638" s="182"/>
    </row>
    <row r="639" spans="1:8" ht="13.5" customHeight="1" x14ac:dyDescent="0.2">
      <c r="A639" s="182"/>
      <c r="B639" s="182"/>
      <c r="C639" s="182"/>
      <c r="D639" s="182"/>
      <c r="E639" s="391"/>
      <c r="F639" s="182"/>
      <c r="G639" s="182"/>
      <c r="H639" s="182"/>
    </row>
    <row r="640" spans="1:8" ht="21.75" customHeight="1" x14ac:dyDescent="0.2">
      <c r="B640" s="500" t="s">
        <v>266</v>
      </c>
      <c r="C640" s="500"/>
      <c r="D640" s="152" t="s">
        <v>374</v>
      </c>
    </row>
    <row r="641" spans="2:15" ht="11.45" customHeight="1" x14ac:dyDescent="0.2">
      <c r="B641" s="493" t="s">
        <v>228</v>
      </c>
      <c r="C641" s="493"/>
      <c r="D641" s="144">
        <f>SUM(F13,F23,F32,F42,F69,F77,F86,F94,F102,F120,F143,F165,F180,F192,F200,F209,F219,F227,F236,F242,F248,F260,F271,F282,F314,F330,F382,F391,F405,F421,F428,F434,F443,F451,F458,F467,F474,F487,F496,F505,F521,F528,F534,F546,F556,F563,F570,F577)</f>
        <v>238000</v>
      </c>
      <c r="E641" s="424"/>
    </row>
    <row r="642" spans="2:15" ht="11.45" customHeight="1" x14ac:dyDescent="0.2">
      <c r="B642" s="93" t="s">
        <v>229</v>
      </c>
      <c r="C642" s="93"/>
      <c r="D642" s="144">
        <f>SUM(D643,D644,D645,D646,D647)</f>
        <v>321600</v>
      </c>
      <c r="E642" s="424"/>
    </row>
    <row r="643" spans="2:15" ht="11.45" customHeight="1" x14ac:dyDescent="0.2">
      <c r="B643" s="93"/>
      <c r="C643" s="143" t="s">
        <v>380</v>
      </c>
      <c r="D643" s="142">
        <f>F44</f>
        <v>32450</v>
      </c>
      <c r="E643" s="425"/>
      <c r="L643" s="260"/>
      <c r="M643" s="39"/>
    </row>
    <row r="644" spans="2:15" ht="11.45" customHeight="1" x14ac:dyDescent="0.2">
      <c r="B644" s="93"/>
      <c r="C644" s="143" t="s">
        <v>259</v>
      </c>
      <c r="D644" s="142">
        <f>SUM(F345,F353,F363,F373)</f>
        <v>288000</v>
      </c>
      <c r="E644" s="425"/>
      <c r="L644" s="260"/>
      <c r="M644" s="39"/>
    </row>
    <row r="645" spans="2:15" ht="11.45" customHeight="1" x14ac:dyDescent="0.2">
      <c r="B645" s="93"/>
      <c r="C645" s="143" t="s">
        <v>267</v>
      </c>
      <c r="D645" s="142">
        <f>SUM(F17,F45,F70,F78,F87,F95,F103,F121,F130,F144,F166,F181,F262,F287,F305,F331,F344,F352,F362,F372,F406,F435,F459,F587)</f>
        <v>0</v>
      </c>
      <c r="E645" s="425"/>
      <c r="L645" s="260"/>
      <c r="M645" s="39"/>
    </row>
    <row r="646" spans="2:15" ht="11.45" customHeight="1" x14ac:dyDescent="0.2">
      <c r="B646" s="93"/>
      <c r="C646" s="143" t="s">
        <v>379</v>
      </c>
      <c r="D646" s="142">
        <f>F301</f>
        <v>150</v>
      </c>
      <c r="E646" s="425"/>
      <c r="L646" s="260"/>
      <c r="M646" s="39"/>
    </row>
    <row r="647" spans="2:15" ht="11.45" customHeight="1" x14ac:dyDescent="0.2">
      <c r="B647" s="93"/>
      <c r="C647" s="143" t="s">
        <v>314</v>
      </c>
      <c r="D647" s="142">
        <f>F300</f>
        <v>1000</v>
      </c>
      <c r="E647" s="425"/>
      <c r="L647" s="260"/>
      <c r="M647" s="39"/>
    </row>
    <row r="648" spans="2:15" ht="11.45" customHeight="1" x14ac:dyDescent="0.2">
      <c r="B648" s="493" t="s">
        <v>230</v>
      </c>
      <c r="C648" s="493"/>
      <c r="D648" s="144">
        <f>SUM(D649,D650,D651,D652,D653,D654,D655,D656,D657)</f>
        <v>134220</v>
      </c>
      <c r="E648" s="425"/>
      <c r="L648" s="260"/>
      <c r="M648" s="39"/>
    </row>
    <row r="649" spans="2:15" ht="11.45" customHeight="1" x14ac:dyDescent="0.2">
      <c r="B649" s="93"/>
      <c r="C649" s="143" t="s">
        <v>254</v>
      </c>
      <c r="D649" s="142">
        <f>SUM(F182,F211,F220,F250,F263,F272,F284,F304,F316)</f>
        <v>23000</v>
      </c>
      <c r="E649" s="425"/>
      <c r="L649" s="260"/>
      <c r="M649" s="39"/>
    </row>
    <row r="650" spans="2:15" ht="12.75" customHeight="1" x14ac:dyDescent="0.2">
      <c r="B650" s="93"/>
      <c r="C650" s="143" t="s">
        <v>255</v>
      </c>
      <c r="D650" s="141">
        <f>SUM(F285)</f>
        <v>1200</v>
      </c>
      <c r="E650" s="425"/>
      <c r="L650" s="260"/>
    </row>
    <row r="651" spans="2:15" ht="12" customHeight="1" x14ac:dyDescent="0.2">
      <c r="B651" s="93"/>
      <c r="C651" s="143" t="s">
        <v>256</v>
      </c>
      <c r="D651" s="142">
        <f>SUM(F274,F286)</f>
        <v>200</v>
      </c>
      <c r="E651" s="425"/>
      <c r="L651" s="260"/>
      <c r="M651" s="39"/>
    </row>
    <row r="652" spans="2:15" ht="11.45" customHeight="1" x14ac:dyDescent="0.2">
      <c r="B652" s="93"/>
      <c r="C652" s="143" t="s">
        <v>257</v>
      </c>
      <c r="D652" s="142">
        <f>SUM(F184,F218,F259)</f>
        <v>16000</v>
      </c>
      <c r="E652" s="425"/>
      <c r="L652" s="260"/>
      <c r="M652" s="39"/>
    </row>
    <row r="653" spans="2:15" ht="12.75" customHeight="1" x14ac:dyDescent="0.2">
      <c r="B653" s="93"/>
      <c r="C653" s="143" t="s">
        <v>260</v>
      </c>
      <c r="D653" s="142">
        <f>SUM(F341,F351,F361,F371)</f>
        <v>75850</v>
      </c>
      <c r="E653" s="426"/>
      <c r="L653" s="167"/>
      <c r="M653" s="437"/>
      <c r="N653" s="437"/>
      <c r="O653" s="437"/>
    </row>
    <row r="654" spans="2:15" ht="12" customHeight="1" x14ac:dyDescent="0.2">
      <c r="B654" s="93"/>
      <c r="C654" s="143" t="s">
        <v>258</v>
      </c>
      <c r="D654" s="142">
        <v>0</v>
      </c>
      <c r="E654" s="425"/>
      <c r="L654" s="260"/>
      <c r="M654" s="437"/>
      <c r="N654" s="438"/>
      <c r="O654" s="438"/>
    </row>
    <row r="655" spans="2:15" ht="12" customHeight="1" x14ac:dyDescent="0.2">
      <c r="B655" s="93"/>
      <c r="C655" s="143" t="s">
        <v>296</v>
      </c>
      <c r="D655" s="142">
        <f>SUM(F342,F364,F374)</f>
        <v>17620</v>
      </c>
      <c r="E655" s="425"/>
      <c r="L655" s="273"/>
      <c r="M655" s="437"/>
      <c r="N655" s="438"/>
      <c r="O655" s="438"/>
    </row>
    <row r="656" spans="2:15" ht="12.75" customHeight="1" x14ac:dyDescent="0.2">
      <c r="B656" s="93"/>
      <c r="C656" s="143" t="s">
        <v>308</v>
      </c>
      <c r="D656" s="142">
        <f>F343</f>
        <v>150</v>
      </c>
      <c r="E656" s="425"/>
      <c r="L656" s="260"/>
      <c r="M656" s="39"/>
    </row>
    <row r="657" spans="2:15" ht="12.75" customHeight="1" x14ac:dyDescent="0.2">
      <c r="B657" s="93"/>
      <c r="C657" s="143" t="s">
        <v>311</v>
      </c>
      <c r="D657" s="142">
        <f>F249</f>
        <v>200</v>
      </c>
      <c r="E657" s="425"/>
      <c r="L657" s="260"/>
      <c r="M657" s="39"/>
    </row>
    <row r="658" spans="2:15" ht="13.5" customHeight="1" x14ac:dyDescent="0.2">
      <c r="B658" s="493" t="s">
        <v>231</v>
      </c>
      <c r="C658" s="493"/>
      <c r="D658" s="144">
        <f>SUM(D659,D660,D661,D662,D663,D664,D665)</f>
        <v>725741.03</v>
      </c>
      <c r="E658" s="425"/>
      <c r="L658" s="273"/>
      <c r="M658" s="437"/>
      <c r="N658" s="438"/>
      <c r="O658" s="438"/>
    </row>
    <row r="659" spans="2:15" ht="11.45" customHeight="1" x14ac:dyDescent="0.2">
      <c r="B659" s="93"/>
      <c r="C659" s="143" t="s">
        <v>253</v>
      </c>
      <c r="D659" s="142">
        <f>F105</f>
        <v>13600</v>
      </c>
      <c r="E659" s="425"/>
      <c r="L659" s="273"/>
      <c r="M659" s="437"/>
      <c r="N659" s="438"/>
      <c r="O659" s="438"/>
    </row>
    <row r="660" spans="2:15" ht="11.45" customHeight="1" x14ac:dyDescent="0.2">
      <c r="B660" s="93"/>
      <c r="C660" s="143" t="s">
        <v>303</v>
      </c>
      <c r="D660" s="142">
        <f>SUM(F132,F168,F257,F303,F283,F313,F403,F586)</f>
        <v>425940</v>
      </c>
      <c r="E660" s="427"/>
      <c r="L660" s="271"/>
      <c r="M660" s="438"/>
      <c r="N660" s="438"/>
      <c r="O660" s="438"/>
    </row>
    <row r="661" spans="2:15" ht="11.45" customHeight="1" x14ac:dyDescent="0.2">
      <c r="B661" s="93"/>
      <c r="C661" s="143" t="s">
        <v>252</v>
      </c>
      <c r="D661" s="142">
        <f>SUM(F14,F547)</f>
        <v>10841.03</v>
      </c>
      <c r="E661" s="427"/>
      <c r="L661" s="271"/>
      <c r="M661" s="438"/>
      <c r="N661" s="438"/>
      <c r="O661" s="438"/>
    </row>
    <row r="662" spans="2:15" ht="12.75" customHeight="1" x14ac:dyDescent="0.2">
      <c r="B662" s="93"/>
      <c r="C662" s="143" t="s">
        <v>297</v>
      </c>
      <c r="D662" s="142">
        <f>SUM(F16,F43,F129,F145,F153,F159,F169,F183,F210,F258,F288,F315,F388,F404,F422,F452,F461,F468,F488,F513,F519,F535,F548,F557,F564,F571,F585)</f>
        <v>275360</v>
      </c>
      <c r="E662" s="427"/>
      <c r="L662" s="273"/>
      <c r="M662" s="438"/>
      <c r="N662" s="438"/>
      <c r="O662" s="438"/>
    </row>
    <row r="663" spans="2:15" ht="12" customHeight="1" x14ac:dyDescent="0.2">
      <c r="B663" s="93"/>
      <c r="C663" s="143" t="s">
        <v>304</v>
      </c>
      <c r="D663" s="141">
        <f>F389</f>
        <v>0</v>
      </c>
      <c r="E663" s="425"/>
      <c r="L663" s="284"/>
      <c r="M663" s="39"/>
    </row>
    <row r="664" spans="2:15" ht="11.45" customHeight="1" x14ac:dyDescent="0.2">
      <c r="B664" s="93"/>
      <c r="C664" s="143" t="s">
        <v>305</v>
      </c>
      <c r="D664" s="171">
        <v>0</v>
      </c>
      <c r="E664" s="428"/>
    </row>
    <row r="665" spans="2:15" ht="11.45" customHeight="1" x14ac:dyDescent="0.2">
      <c r="B665" s="93"/>
      <c r="C665" s="143" t="s">
        <v>306</v>
      </c>
      <c r="D665" s="171">
        <v>0</v>
      </c>
      <c r="E665" s="425"/>
      <c r="L665" s="273"/>
      <c r="M665" s="438"/>
      <c r="N665" s="438"/>
      <c r="O665" s="438"/>
    </row>
    <row r="666" spans="2:15" ht="11.45" customHeight="1" x14ac:dyDescent="0.2">
      <c r="B666" s="493" t="s">
        <v>232</v>
      </c>
      <c r="C666" s="493"/>
      <c r="D666" s="171">
        <v>0</v>
      </c>
      <c r="E666" s="424"/>
    </row>
    <row r="667" spans="2:15" ht="11.45" customHeight="1" x14ac:dyDescent="0.2">
      <c r="B667" s="493" t="s">
        <v>233</v>
      </c>
      <c r="C667" s="493"/>
      <c r="D667" s="153"/>
      <c r="E667" s="424"/>
    </row>
    <row r="668" spans="2:15" ht="11.45" customHeight="1" x14ac:dyDescent="0.2">
      <c r="B668" s="493" t="s">
        <v>234</v>
      </c>
      <c r="C668" s="493"/>
      <c r="D668" s="153"/>
      <c r="E668" s="424"/>
    </row>
    <row r="669" spans="2:15" x14ac:dyDescent="0.2">
      <c r="B669" s="485" t="s">
        <v>283</v>
      </c>
      <c r="C669" s="485"/>
      <c r="D669" s="153"/>
      <c r="E669" s="424"/>
    </row>
    <row r="670" spans="2:15" x14ac:dyDescent="0.2">
      <c r="B670" s="169"/>
      <c r="C670" s="170" t="s">
        <v>284</v>
      </c>
      <c r="D670" s="153">
        <f>SUM(F15,F46,F71,F79,F88,F96,F104,F122,F131,F146,F167,F185,F194,F202,F229,F261,F273,F289,F302,F318,F332,F365,F390,F407,F436,F460,F475,F497,F520,F588)</f>
        <v>1030467.04</v>
      </c>
      <c r="E670" s="424"/>
    </row>
    <row r="671" spans="2:15" x14ac:dyDescent="0.2">
      <c r="B671" s="499" t="s">
        <v>261</v>
      </c>
      <c r="C671" s="499"/>
      <c r="D671" s="153">
        <f>SUM(D641,D642,D648,D658,D669,D670)</f>
        <v>2450028.0700000003</v>
      </c>
      <c r="E671" s="424"/>
    </row>
  </sheetData>
  <mergeCells count="368">
    <mergeCell ref="A610:H610"/>
    <mergeCell ref="E616:H616"/>
    <mergeCell ref="E618:H618"/>
    <mergeCell ref="A68:C68"/>
    <mergeCell ref="A46:C46"/>
    <mergeCell ref="A169:C169"/>
    <mergeCell ref="A151:C151"/>
    <mergeCell ref="A152:C152"/>
    <mergeCell ref="A281:C281"/>
    <mergeCell ref="A282:C282"/>
    <mergeCell ref="A269:C269"/>
    <mergeCell ref="A270:C270"/>
    <mergeCell ref="A241:C241"/>
    <mergeCell ref="A192:C192"/>
    <mergeCell ref="A198:C198"/>
    <mergeCell ref="A257:C257"/>
    <mergeCell ref="A258:C258"/>
    <mergeCell ref="A259:C259"/>
    <mergeCell ref="A260:C260"/>
    <mergeCell ref="A271:C271"/>
    <mergeCell ref="A220:C220"/>
    <mergeCell ref="A246:C246"/>
    <mergeCell ref="A199:C199"/>
    <mergeCell ref="A228:C228"/>
    <mergeCell ref="A210:C210"/>
    <mergeCell ref="A218:C218"/>
    <mergeCell ref="A96:C96"/>
    <mergeCell ref="A40:C40"/>
    <mergeCell ref="A41:C41"/>
    <mergeCell ref="A42:C42"/>
    <mergeCell ref="A143:C143"/>
    <mergeCell ref="A176:C176"/>
    <mergeCell ref="A180:C180"/>
    <mergeCell ref="A177:C177"/>
    <mergeCell ref="A178:C178"/>
    <mergeCell ref="A179:C179"/>
    <mergeCell ref="A131:C131"/>
    <mergeCell ref="A71:C71"/>
    <mergeCell ref="A79:C79"/>
    <mergeCell ref="A88:C88"/>
    <mergeCell ref="A164:C164"/>
    <mergeCell ref="A165:C165"/>
    <mergeCell ref="A168:C168"/>
    <mergeCell ref="A43:C43"/>
    <mergeCell ref="A45:C45"/>
    <mergeCell ref="A67:C67"/>
    <mergeCell ref="A44:C44"/>
    <mergeCell ref="A163:C163"/>
    <mergeCell ref="A191:C191"/>
    <mergeCell ref="A183:C183"/>
    <mergeCell ref="A93:C93"/>
    <mergeCell ref="A94:C94"/>
    <mergeCell ref="A100:C100"/>
    <mergeCell ref="A101:C101"/>
    <mergeCell ref="A95:C95"/>
    <mergeCell ref="A190:C190"/>
    <mergeCell ref="A121:C121"/>
    <mergeCell ref="A141:C141"/>
    <mergeCell ref="A145:C145"/>
    <mergeCell ref="A119:C119"/>
    <mergeCell ref="A120:C120"/>
    <mergeCell ref="A127:C127"/>
    <mergeCell ref="A128:C128"/>
    <mergeCell ref="A129:C129"/>
    <mergeCell ref="A122:C122"/>
    <mergeCell ref="A87:C87"/>
    <mergeCell ref="A142:C142"/>
    <mergeCell ref="A103:C103"/>
    <mergeCell ref="A181:C181"/>
    <mergeCell ref="A185:C185"/>
    <mergeCell ref="A69:C69"/>
    <mergeCell ref="A78:C78"/>
    <mergeCell ref="A70:C70"/>
    <mergeCell ref="A76:C76"/>
    <mergeCell ref="A77:C77"/>
    <mergeCell ref="A84:C84"/>
    <mergeCell ref="A85:C85"/>
    <mergeCell ref="A86:C86"/>
    <mergeCell ref="A146:C146"/>
    <mergeCell ref="A153:C153"/>
    <mergeCell ref="A157:C157"/>
    <mergeCell ref="A158:C158"/>
    <mergeCell ref="A159:C159"/>
    <mergeCell ref="A167:C167"/>
    <mergeCell ref="A132:C132"/>
    <mergeCell ref="A104:C104"/>
    <mergeCell ref="A92:C92"/>
    <mergeCell ref="A242:C242"/>
    <mergeCell ref="A256:C256"/>
    <mergeCell ref="A225:C225"/>
    <mergeCell ref="A226:C226"/>
    <mergeCell ref="A283:C283"/>
    <mergeCell ref="A227:C227"/>
    <mergeCell ref="A234:C234"/>
    <mergeCell ref="A193:C193"/>
    <mergeCell ref="A201:C201"/>
    <mergeCell ref="A274:C274"/>
    <mergeCell ref="A272:C272"/>
    <mergeCell ref="A280:C280"/>
    <mergeCell ref="A219:C219"/>
    <mergeCell ref="A263:C263"/>
    <mergeCell ref="A202:C202"/>
    <mergeCell ref="A229:C229"/>
    <mergeCell ref="A261:C261"/>
    <mergeCell ref="A273:C273"/>
    <mergeCell ref="A235:C235"/>
    <mergeCell ref="A236:C236"/>
    <mergeCell ref="A249:C249"/>
    <mergeCell ref="A247:C247"/>
    <mergeCell ref="A200:C200"/>
    <mergeCell ref="A275:C275"/>
    <mergeCell ref="A378:C378"/>
    <mergeCell ref="A386:C386"/>
    <mergeCell ref="A387:C387"/>
    <mergeCell ref="A421:C421"/>
    <mergeCell ref="A390:C390"/>
    <mergeCell ref="A382:C382"/>
    <mergeCell ref="A406:C406"/>
    <mergeCell ref="A362:C362"/>
    <mergeCell ref="A372:C372"/>
    <mergeCell ref="A402:C402"/>
    <mergeCell ref="A418:C418"/>
    <mergeCell ref="A379:C379"/>
    <mergeCell ref="A380:C380"/>
    <mergeCell ref="A365:C365"/>
    <mergeCell ref="A403:C403"/>
    <mergeCell ref="A405:C405"/>
    <mergeCell ref="A407:C407"/>
    <mergeCell ref="A401:C401"/>
    <mergeCell ref="A374:C374"/>
    <mergeCell ref="M653:O653"/>
    <mergeCell ref="M654:O654"/>
    <mergeCell ref="M658:O658"/>
    <mergeCell ref="M659:O659"/>
    <mergeCell ref="M660:O660"/>
    <mergeCell ref="M661:O661"/>
    <mergeCell ref="M665:O665"/>
    <mergeCell ref="A458:C458"/>
    <mergeCell ref="A607:H607"/>
    <mergeCell ref="A608:H608"/>
    <mergeCell ref="A609:H609"/>
    <mergeCell ref="A601:H601"/>
    <mergeCell ref="B600:H600"/>
    <mergeCell ref="A511:C511"/>
    <mergeCell ref="A497:C497"/>
    <mergeCell ref="A603:F603"/>
    <mergeCell ref="A585:C585"/>
    <mergeCell ref="A584:C584"/>
    <mergeCell ref="A583:C583"/>
    <mergeCell ref="A571:C571"/>
    <mergeCell ref="A599:H599"/>
    <mergeCell ref="A564:C564"/>
    <mergeCell ref="A475:C475"/>
    <mergeCell ref="A504:C504"/>
    <mergeCell ref="A534:C534"/>
    <mergeCell ref="A543:C543"/>
    <mergeCell ref="A528:C528"/>
    <mergeCell ref="A535:C535"/>
    <mergeCell ref="A505:C505"/>
    <mergeCell ref="A532:C532"/>
    <mergeCell ref="A521:C521"/>
    <mergeCell ref="A486:C486"/>
    <mergeCell ref="A487:C487"/>
    <mergeCell ref="L265:N269"/>
    <mergeCell ref="L283:M283"/>
    <mergeCell ref="A130:C130"/>
    <mergeCell ref="A451:C451"/>
    <mergeCell ref="A485:C485"/>
    <mergeCell ref="A456:C456"/>
    <mergeCell ref="A467:C467"/>
    <mergeCell ref="A461:C461"/>
    <mergeCell ref="A473:C473"/>
    <mergeCell ref="A472:C472"/>
    <mergeCell ref="A449:C449"/>
    <mergeCell ref="A459:C459"/>
    <mergeCell ref="A450:C450"/>
    <mergeCell ref="A427:C427"/>
    <mergeCell ref="A144:C144"/>
    <mergeCell ref="A460:C460"/>
    <mergeCell ref="A262:C262"/>
    <mergeCell ref="A248:C248"/>
    <mergeCell ref="A240:C240"/>
    <mergeCell ref="A313:C313"/>
    <mergeCell ref="A447:C447"/>
    <mergeCell ref="A435:C435"/>
    <mergeCell ref="A166:C166"/>
    <mergeCell ref="A389:C389"/>
    <mergeCell ref="A17:C17"/>
    <mergeCell ref="A586:C586"/>
    <mergeCell ref="A75:C75"/>
    <mergeCell ref="A254:C254"/>
    <mergeCell ref="A255:C255"/>
    <mergeCell ref="A209:C209"/>
    <mergeCell ref="A102:C102"/>
    <mergeCell ref="A182:C182"/>
    <mergeCell ref="A211:C211"/>
    <mergeCell ref="A250:C250"/>
    <mergeCell ref="A184:C184"/>
    <mergeCell ref="A207:C207"/>
    <mergeCell ref="A208:C208"/>
    <mergeCell ref="A216:C216"/>
    <mergeCell ref="A217:C217"/>
    <mergeCell ref="A105:C105"/>
    <mergeCell ref="A118:C118"/>
    <mergeCell ref="A494:C494"/>
    <mergeCell ref="A495:C495"/>
    <mergeCell ref="A496:C496"/>
    <mergeCell ref="A332:C332"/>
    <mergeCell ref="A339:C339"/>
    <mergeCell ref="A422:C422"/>
    <mergeCell ref="A381:C381"/>
    <mergeCell ref="A284:C284"/>
    <mergeCell ref="A285:C285"/>
    <mergeCell ref="A286:C286"/>
    <mergeCell ref="A297:C297"/>
    <mergeCell ref="A301:C301"/>
    <mergeCell ref="A300:C300"/>
    <mergeCell ref="A340:C340"/>
    <mergeCell ref="A302:C302"/>
    <mergeCell ref="A338:C338"/>
    <mergeCell ref="A329:C329"/>
    <mergeCell ref="A305:C305"/>
    <mergeCell ref="A304:C304"/>
    <mergeCell ref="A331:C331"/>
    <mergeCell ref="A311:C311"/>
    <mergeCell ref="A312:C312"/>
    <mergeCell ref="A317:C317"/>
    <mergeCell ref="A316:C316"/>
    <mergeCell ref="A318:C318"/>
    <mergeCell ref="A330:C330"/>
    <mergeCell ref="A315:C315"/>
    <mergeCell ref="A328:C328"/>
    <mergeCell ref="A287:C287"/>
    <mergeCell ref="A288:C288"/>
    <mergeCell ref="A303:C303"/>
    <mergeCell ref="A351:C351"/>
    <mergeCell ref="A353:C353"/>
    <mergeCell ref="A359:C359"/>
    <mergeCell ref="A350:C350"/>
    <mergeCell ref="A314:C314"/>
    <mergeCell ref="A327:C327"/>
    <mergeCell ref="A352:C352"/>
    <mergeCell ref="A289:C289"/>
    <mergeCell ref="A299:C299"/>
    <mergeCell ref="A341:C341"/>
    <mergeCell ref="A342:C342"/>
    <mergeCell ref="A344:C344"/>
    <mergeCell ref="A298:C298"/>
    <mergeCell ref="B1:C1"/>
    <mergeCell ref="B3:C3"/>
    <mergeCell ref="B2:E2"/>
    <mergeCell ref="B4:H4"/>
    <mergeCell ref="A31:C31"/>
    <mergeCell ref="A32:C32"/>
    <mergeCell ref="A37:C37"/>
    <mergeCell ref="A38:C38"/>
    <mergeCell ref="A39:C39"/>
    <mergeCell ref="A13:C13"/>
    <mergeCell ref="A21:C21"/>
    <mergeCell ref="A22:C22"/>
    <mergeCell ref="A23:C23"/>
    <mergeCell ref="A29:C29"/>
    <mergeCell ref="A30:C30"/>
    <mergeCell ref="A6:C6"/>
    <mergeCell ref="A7:C7"/>
    <mergeCell ref="A8:C8"/>
    <mergeCell ref="A9:C9"/>
    <mergeCell ref="A10:C10"/>
    <mergeCell ref="A11:C11"/>
    <mergeCell ref="A12:C12"/>
    <mergeCell ref="A15:C15"/>
    <mergeCell ref="A16:C16"/>
    <mergeCell ref="B671:C671"/>
    <mergeCell ref="B641:C641"/>
    <mergeCell ref="B666:C666"/>
    <mergeCell ref="B667:C667"/>
    <mergeCell ref="B640:C640"/>
    <mergeCell ref="B613:C613"/>
    <mergeCell ref="B614:C614"/>
    <mergeCell ref="B612:C612"/>
    <mergeCell ref="A465:C465"/>
    <mergeCell ref="A466:C466"/>
    <mergeCell ref="B648:C648"/>
    <mergeCell ref="B668:C668"/>
    <mergeCell ref="A527:C527"/>
    <mergeCell ref="A588:C588"/>
    <mergeCell ref="A581:C581"/>
    <mergeCell ref="A582:C582"/>
    <mergeCell ref="A568:C568"/>
    <mergeCell ref="A557:C557"/>
    <mergeCell ref="A554:C554"/>
    <mergeCell ref="A555:C555"/>
    <mergeCell ref="A556:C556"/>
    <mergeCell ref="A547:C547"/>
    <mergeCell ref="A561:C561"/>
    <mergeCell ref="A545:C545"/>
    <mergeCell ref="B669:C669"/>
    <mergeCell ref="A436:C436"/>
    <mergeCell ref="A364:C364"/>
    <mergeCell ref="A468:C468"/>
    <mergeCell ref="A404:C404"/>
    <mergeCell ref="A440:C440"/>
    <mergeCell ref="A441:C441"/>
    <mergeCell ref="A442:C442"/>
    <mergeCell ref="A602:G602"/>
    <mergeCell ref="A604:C604"/>
    <mergeCell ref="A569:C569"/>
    <mergeCell ref="A570:C570"/>
    <mergeCell ref="A457:C457"/>
    <mergeCell ref="A519:C519"/>
    <mergeCell ref="B658:C658"/>
    <mergeCell ref="A542:C542"/>
    <mergeCell ref="A575:C575"/>
    <mergeCell ref="A576:C576"/>
    <mergeCell ref="A434:C434"/>
    <mergeCell ref="A428:C428"/>
    <mergeCell ref="A388:C388"/>
    <mergeCell ref="A419:C419"/>
    <mergeCell ref="A520:C520"/>
    <mergeCell ref="A501:C501"/>
    <mergeCell ref="P506:P511"/>
    <mergeCell ref="P565:P568"/>
    <mergeCell ref="A488:C488"/>
    <mergeCell ref="A474:C474"/>
    <mergeCell ref="A483:C483"/>
    <mergeCell ref="A484:C484"/>
    <mergeCell ref="A452:C452"/>
    <mergeCell ref="A426:C426"/>
    <mergeCell ref="A544:C544"/>
    <mergeCell ref="A443:C443"/>
    <mergeCell ref="A512:C512"/>
    <mergeCell ref="A513:C513"/>
    <mergeCell ref="A517:C517"/>
    <mergeCell ref="A518:C518"/>
    <mergeCell ref="A526:C526"/>
    <mergeCell ref="A533:C533"/>
    <mergeCell ref="A448:C448"/>
    <mergeCell ref="A433:C433"/>
    <mergeCell ref="A432:C432"/>
    <mergeCell ref="A563:C563"/>
    <mergeCell ref="A548:C548"/>
    <mergeCell ref="A562:C562"/>
    <mergeCell ref="A502:C502"/>
    <mergeCell ref="A503:C503"/>
    <mergeCell ref="A577:C577"/>
    <mergeCell ref="A14:C14"/>
    <mergeCell ref="M655:O655"/>
    <mergeCell ref="M662:O662"/>
    <mergeCell ref="L311:N311"/>
    <mergeCell ref="A391:C391"/>
    <mergeCell ref="L506:L511"/>
    <mergeCell ref="L565:L568"/>
    <mergeCell ref="L292:L296"/>
    <mergeCell ref="A360:C360"/>
    <mergeCell ref="A371:C371"/>
    <mergeCell ref="A373:C373"/>
    <mergeCell ref="A361:C361"/>
    <mergeCell ref="A363:C363"/>
    <mergeCell ref="A369:C369"/>
    <mergeCell ref="A370:C370"/>
    <mergeCell ref="A587:C587"/>
    <mergeCell ref="A546:C546"/>
    <mergeCell ref="A349:C349"/>
    <mergeCell ref="A420:C420"/>
    <mergeCell ref="A194:C194"/>
    <mergeCell ref="B337:C337"/>
    <mergeCell ref="A343:C343"/>
    <mergeCell ref="A345:C345"/>
  </mergeCells>
  <printOptions headings="1" gridLines="1"/>
  <pageMargins left="0.70866141732283472" right="0.70866141732283472" top="0.74803149606299213" bottom="0.74803149606299213" header="0.31496062992125984" footer="0.31496062992125984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2"/>
  <sheetViews>
    <sheetView topLeftCell="A32" workbookViewId="0">
      <selection activeCell="L27" sqref="L27"/>
    </sheetView>
  </sheetViews>
  <sheetFormatPr defaultRowHeight="12.75" x14ac:dyDescent="0.2"/>
  <cols>
    <col min="1" max="1" width="7.5" customWidth="1"/>
    <col min="2" max="2" width="53.5" customWidth="1"/>
    <col min="3" max="3" width="15.83203125" customWidth="1"/>
    <col min="4" max="4" width="10.33203125" customWidth="1"/>
    <col min="5" max="5" width="12.83203125" customWidth="1"/>
    <col min="6" max="6" width="14.83203125" customWidth="1"/>
    <col min="7" max="7" width="13.6640625" customWidth="1"/>
    <col min="8" max="8" width="14.33203125" customWidth="1"/>
    <col min="9" max="9" width="12.6640625" customWidth="1"/>
    <col min="10" max="10" width="13.6640625" customWidth="1"/>
    <col min="11" max="11" width="13.1640625" customWidth="1"/>
    <col min="12" max="12" width="11.5" customWidth="1"/>
    <col min="13" max="13" width="15.6640625" customWidth="1"/>
  </cols>
  <sheetData>
    <row r="1" spans="1:13" ht="18" x14ac:dyDescent="0.25">
      <c r="A1" s="60" t="s">
        <v>184</v>
      </c>
      <c r="B1" s="60"/>
      <c r="C1" s="60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ht="18" x14ac:dyDescent="0.25">
      <c r="A2" s="672"/>
      <c r="B2" s="672"/>
      <c r="C2" s="672"/>
      <c r="D2" s="672"/>
      <c r="E2" s="672"/>
      <c r="F2" s="672"/>
      <c r="G2" s="672"/>
      <c r="H2" s="672"/>
      <c r="I2" s="672"/>
      <c r="J2" s="672"/>
      <c r="K2" s="672"/>
      <c r="L2" s="672"/>
      <c r="M2" s="672"/>
    </row>
    <row r="3" spans="1:13" ht="22.5" x14ac:dyDescent="0.3">
      <c r="A3" s="673" t="s">
        <v>372</v>
      </c>
      <c r="B3" s="673"/>
      <c r="C3" s="673"/>
      <c r="D3" s="673"/>
      <c r="E3" s="673"/>
      <c r="F3" s="673"/>
      <c r="G3" s="673"/>
      <c r="H3" s="673"/>
      <c r="I3" s="673"/>
      <c r="J3" s="673"/>
      <c r="K3" s="673"/>
      <c r="L3" s="673"/>
      <c r="M3" s="673"/>
    </row>
    <row r="4" spans="1:13" ht="15.75" x14ac:dyDescent="0.25">
      <c r="A4" s="674" t="s">
        <v>373</v>
      </c>
      <c r="B4" s="674"/>
      <c r="C4" s="674"/>
      <c r="D4" s="674"/>
      <c r="E4" s="674"/>
      <c r="F4" s="674"/>
      <c r="G4" s="674"/>
      <c r="H4" s="674"/>
      <c r="I4" s="674"/>
      <c r="J4" s="674"/>
      <c r="K4" s="674"/>
      <c r="L4" s="674"/>
      <c r="M4" s="674"/>
    </row>
    <row r="5" spans="1:13" ht="15.75" thickBot="1" x14ac:dyDescent="0.3">
      <c r="A5" s="61"/>
      <c r="B5" s="61"/>
      <c r="C5" s="61"/>
      <c r="D5" s="58"/>
      <c r="E5" s="58"/>
      <c r="F5" s="58"/>
      <c r="G5" s="58"/>
      <c r="H5" s="58"/>
      <c r="I5" s="58"/>
      <c r="J5" s="58"/>
      <c r="K5" s="58"/>
      <c r="L5" s="58"/>
      <c r="M5" s="59">
        <f>SUM(C6,D6,E6,F6,G6,H6,I6,J6,K6,L6)</f>
        <v>2450028.0699999998</v>
      </c>
    </row>
    <row r="6" spans="1:13" x14ac:dyDescent="0.2">
      <c r="A6" s="675" t="s">
        <v>185</v>
      </c>
      <c r="B6" s="675"/>
      <c r="C6" s="62">
        <f>SUM(C8,C32)</f>
        <v>239566.07</v>
      </c>
      <c r="D6" s="62">
        <f t="shared" ref="D6:M6" si="0">SUM(D8,D32)</f>
        <v>0</v>
      </c>
      <c r="E6" s="62">
        <f t="shared" si="0"/>
        <v>34250</v>
      </c>
      <c r="F6" s="62">
        <f t="shared" si="0"/>
        <v>1965195</v>
      </c>
      <c r="G6" s="62">
        <f t="shared" si="0"/>
        <v>8200</v>
      </c>
      <c r="H6" s="62">
        <f t="shared" si="0"/>
        <v>0</v>
      </c>
      <c r="I6" s="62">
        <f t="shared" si="0"/>
        <v>46700</v>
      </c>
      <c r="J6" s="62">
        <f t="shared" si="0"/>
        <v>44000</v>
      </c>
      <c r="K6" s="62">
        <f t="shared" si="0"/>
        <v>92105</v>
      </c>
      <c r="L6" s="62">
        <f t="shared" si="0"/>
        <v>20012</v>
      </c>
      <c r="M6" s="62">
        <f t="shared" si="0"/>
        <v>2450028.0700000003</v>
      </c>
    </row>
    <row r="7" spans="1:13" ht="60.75" thickBot="1" x14ac:dyDescent="0.25">
      <c r="A7" s="63" t="s">
        <v>186</v>
      </c>
      <c r="B7" s="83" t="s">
        <v>226</v>
      </c>
      <c r="C7" s="64" t="s">
        <v>187</v>
      </c>
      <c r="D7" s="63" t="s">
        <v>188</v>
      </c>
      <c r="E7" s="63" t="s">
        <v>189</v>
      </c>
      <c r="F7" s="63" t="s">
        <v>190</v>
      </c>
      <c r="G7" s="63" t="s">
        <v>191</v>
      </c>
      <c r="H7" s="63" t="s">
        <v>192</v>
      </c>
      <c r="I7" s="63" t="s">
        <v>193</v>
      </c>
      <c r="J7" s="63" t="s">
        <v>194</v>
      </c>
      <c r="K7" s="63" t="s">
        <v>195</v>
      </c>
      <c r="L7" s="63" t="s">
        <v>196</v>
      </c>
      <c r="M7" s="65" t="s">
        <v>197</v>
      </c>
    </row>
    <row r="8" spans="1:13" x14ac:dyDescent="0.2">
      <c r="A8" s="78">
        <v>3</v>
      </c>
      <c r="B8" s="66" t="s">
        <v>167</v>
      </c>
      <c r="C8" s="82">
        <f t="shared" ref="C8:L8" si="1">SUM(C9,C13,C19,C21,C23,C25,C27)</f>
        <v>239566.07</v>
      </c>
      <c r="D8" s="82">
        <f t="shared" si="1"/>
        <v>0</v>
      </c>
      <c r="E8" s="82">
        <f t="shared" si="1"/>
        <v>15900</v>
      </c>
      <c r="F8" s="82">
        <f t="shared" si="1"/>
        <v>1059975</v>
      </c>
      <c r="G8" s="82">
        <f t="shared" si="1"/>
        <v>8200</v>
      </c>
      <c r="H8" s="82">
        <f t="shared" si="1"/>
        <v>0</v>
      </c>
      <c r="I8" s="82">
        <f t="shared" si="1"/>
        <v>14200</v>
      </c>
      <c r="J8" s="82">
        <f t="shared" si="1"/>
        <v>40500</v>
      </c>
      <c r="K8" s="82">
        <f t="shared" si="1"/>
        <v>91580</v>
      </c>
      <c r="L8" s="82">
        <f t="shared" si="1"/>
        <v>20012</v>
      </c>
      <c r="M8" s="82">
        <f>SUM(C8,D8,E8:F8,G8,H8,I8,J8,K8:L8)</f>
        <v>1489933.07</v>
      </c>
    </row>
    <row r="9" spans="1:13" x14ac:dyDescent="0.2">
      <c r="A9" s="78">
        <v>31</v>
      </c>
      <c r="B9" s="66" t="s">
        <v>198</v>
      </c>
      <c r="C9" s="67">
        <f t="shared" ref="C9:L9" si="2">SUM(C10,C11,C12)</f>
        <v>111045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82">
        <f>SUM(C9,D9,E9:F9,G9,H9,I9,J9,K9:L9)</f>
        <v>111045</v>
      </c>
    </row>
    <row r="10" spans="1:13" ht="12" customHeight="1" x14ac:dyDescent="0.2">
      <c r="A10" s="79">
        <v>311</v>
      </c>
      <c r="B10" s="69" t="s">
        <v>199</v>
      </c>
      <c r="C10" s="314">
        <f>POS.DIO!F49+POS.DIO!F108</f>
        <v>92920</v>
      </c>
      <c r="D10" s="71">
        <v>0</v>
      </c>
      <c r="E10" s="71">
        <v>0</v>
      </c>
      <c r="F10" s="71">
        <v>0</v>
      </c>
      <c r="G10" s="71">
        <v>0</v>
      </c>
      <c r="H10" s="71">
        <v>0</v>
      </c>
      <c r="I10" s="71">
        <v>0</v>
      </c>
      <c r="J10" s="72">
        <v>0</v>
      </c>
      <c r="K10" s="71">
        <v>0</v>
      </c>
      <c r="L10" s="73">
        <v>0</v>
      </c>
      <c r="M10" s="82">
        <f t="shared" ref="M10:M41" si="3">SUM(C10,D10,E10:F10,G10,H10,I10,J10,K10:L10)</f>
        <v>92920</v>
      </c>
    </row>
    <row r="11" spans="1:13" x14ac:dyDescent="0.2">
      <c r="A11" s="79">
        <v>312</v>
      </c>
      <c r="B11" s="74" t="s">
        <v>200</v>
      </c>
      <c r="C11" s="70">
        <f>POS.DIO!F50+POS.DIO!F109</f>
        <v>3725</v>
      </c>
      <c r="D11" s="71">
        <v>0</v>
      </c>
      <c r="E11" s="71">
        <v>0</v>
      </c>
      <c r="F11" s="71">
        <v>0</v>
      </c>
      <c r="G11" s="71">
        <v>0</v>
      </c>
      <c r="H11" s="71">
        <v>0</v>
      </c>
      <c r="I11" s="71">
        <v>0</v>
      </c>
      <c r="J11" s="71">
        <v>0</v>
      </c>
      <c r="K11" s="71">
        <v>0</v>
      </c>
      <c r="L11" s="73">
        <v>0</v>
      </c>
      <c r="M11" s="82">
        <f t="shared" si="3"/>
        <v>3725</v>
      </c>
    </row>
    <row r="12" spans="1:13" x14ac:dyDescent="0.2">
      <c r="A12" s="68">
        <v>313</v>
      </c>
      <c r="B12" s="74" t="s">
        <v>163</v>
      </c>
      <c r="C12" s="70">
        <f>POS.DIO!F51+POS.DIO!F110</f>
        <v>14400</v>
      </c>
      <c r="D12" s="71">
        <v>0</v>
      </c>
      <c r="E12" s="71">
        <v>0</v>
      </c>
      <c r="F12" s="71">
        <v>0</v>
      </c>
      <c r="G12" s="71">
        <v>0</v>
      </c>
      <c r="H12" s="71">
        <v>0</v>
      </c>
      <c r="I12" s="71">
        <v>0</v>
      </c>
      <c r="J12" s="71">
        <v>0</v>
      </c>
      <c r="K12" s="71">
        <v>0</v>
      </c>
      <c r="L12" s="73">
        <v>0</v>
      </c>
      <c r="M12" s="82">
        <f t="shared" si="3"/>
        <v>14400</v>
      </c>
    </row>
    <row r="13" spans="1:13" x14ac:dyDescent="0.2">
      <c r="A13" s="78">
        <v>32</v>
      </c>
      <c r="B13" s="66" t="s">
        <v>201</v>
      </c>
      <c r="C13" s="67">
        <f t="shared" ref="C13:L13" si="4">SUM(C14,C15,C16,C17,C18)</f>
        <v>112715</v>
      </c>
      <c r="D13" s="67">
        <f t="shared" si="4"/>
        <v>0</v>
      </c>
      <c r="E13" s="67">
        <f t="shared" si="4"/>
        <v>1750</v>
      </c>
      <c r="F13" s="67">
        <f t="shared" si="4"/>
        <v>498105</v>
      </c>
      <c r="G13" s="67">
        <f t="shared" si="4"/>
        <v>8200</v>
      </c>
      <c r="H13" s="67">
        <f t="shared" si="4"/>
        <v>0</v>
      </c>
      <c r="I13" s="67">
        <f t="shared" si="4"/>
        <v>14200</v>
      </c>
      <c r="J13" s="67">
        <f t="shared" si="4"/>
        <v>6800</v>
      </c>
      <c r="K13" s="67">
        <f t="shared" si="4"/>
        <v>15000</v>
      </c>
      <c r="L13" s="67">
        <f t="shared" si="4"/>
        <v>0</v>
      </c>
      <c r="M13" s="82">
        <f t="shared" si="3"/>
        <v>656770</v>
      </c>
    </row>
    <row r="14" spans="1:13" x14ac:dyDescent="0.2">
      <c r="A14" s="79">
        <v>321</v>
      </c>
      <c r="B14" s="69" t="s">
        <v>202</v>
      </c>
      <c r="C14" s="70">
        <f>POS.DIO!F53+POS.DIO!F112</f>
        <v>4250</v>
      </c>
      <c r="D14" s="71">
        <v>0</v>
      </c>
      <c r="E14" s="71">
        <v>0</v>
      </c>
      <c r="F14" s="71">
        <v>0</v>
      </c>
      <c r="G14" s="71">
        <v>0</v>
      </c>
      <c r="H14" s="71">
        <v>0</v>
      </c>
      <c r="I14" s="71">
        <v>0</v>
      </c>
      <c r="J14" s="71">
        <v>0</v>
      </c>
      <c r="K14" s="71">
        <v>0</v>
      </c>
      <c r="L14" s="73">
        <v>0</v>
      </c>
      <c r="M14" s="82">
        <f t="shared" si="3"/>
        <v>4250</v>
      </c>
    </row>
    <row r="15" spans="1:13" x14ac:dyDescent="0.2">
      <c r="A15" s="79">
        <v>322</v>
      </c>
      <c r="B15" s="74" t="s">
        <v>203</v>
      </c>
      <c r="C15" s="70">
        <f>POS.DIO!F54+POS.DIO!F113</f>
        <v>21710</v>
      </c>
      <c r="D15" s="71">
        <v>0</v>
      </c>
      <c r="E15" s="71">
        <f>POS.DIO!F538</f>
        <v>750</v>
      </c>
      <c r="F15" s="71">
        <f>POS.DIO!F82+POS.DIO!F189+POS.DIO!F205+POS.DIO!F215+POS.DIO!F223+POS.DIO!F233</f>
        <v>15485</v>
      </c>
      <c r="G15" s="71">
        <v>0</v>
      </c>
      <c r="H15" s="71">
        <v>0</v>
      </c>
      <c r="I15" s="71">
        <v>0</v>
      </c>
      <c r="J15" s="71">
        <f>POS.DIO!F493</f>
        <v>800</v>
      </c>
      <c r="K15" s="71">
        <f>POS.DIO!F394</f>
        <v>9000</v>
      </c>
      <c r="L15" s="73">
        <v>0</v>
      </c>
      <c r="M15" s="82">
        <f t="shared" si="3"/>
        <v>47745</v>
      </c>
    </row>
    <row r="16" spans="1:13" x14ac:dyDescent="0.2">
      <c r="A16" s="79">
        <v>323</v>
      </c>
      <c r="B16" s="69" t="s">
        <v>204</v>
      </c>
      <c r="C16" s="70">
        <f>POS.DIO!F55+POS.DIO!F99+POS.DIO!F114</f>
        <v>47755</v>
      </c>
      <c r="D16" s="71">
        <v>0</v>
      </c>
      <c r="E16" s="71">
        <f>POS.DIO!F539</f>
        <v>1000</v>
      </c>
      <c r="F16" s="71">
        <f>POS.DIO!F83+POS.DIO!F135+POS.DIO!F172+POS.DIO!F188+POS.DIO!F197+POS.DIO!F206+POS.DIO!F214+POS.DIO!F224+POS.DIO!F232+POS.DIO!F253+POS.DIO!F292+POS.DIO!F348+POS.DIO!F368+POS.DIO!F377</f>
        <v>482620</v>
      </c>
      <c r="G16" s="71">
        <f>POS.DIO!F335</f>
        <v>1200</v>
      </c>
      <c r="H16" s="71">
        <v>0</v>
      </c>
      <c r="I16" s="71">
        <f>POS.DIO!F239+POS.DIO!F245</f>
        <v>14200</v>
      </c>
      <c r="J16" s="71">
        <f>POS.DIO!F478</f>
        <v>6000</v>
      </c>
      <c r="K16" s="71">
        <f>POS.DIO!F395</f>
        <v>6000</v>
      </c>
      <c r="L16" s="73">
        <v>0</v>
      </c>
      <c r="M16" s="82">
        <f t="shared" si="3"/>
        <v>558775</v>
      </c>
    </row>
    <row r="17" spans="1:13" ht="12" customHeight="1" x14ac:dyDescent="0.2">
      <c r="A17" s="79">
        <v>324</v>
      </c>
      <c r="B17" s="69" t="s">
        <v>205</v>
      </c>
      <c r="C17" s="70">
        <v>0</v>
      </c>
      <c r="D17" s="71">
        <v>0</v>
      </c>
      <c r="E17" s="71">
        <v>0</v>
      </c>
      <c r="F17" s="71">
        <v>0</v>
      </c>
      <c r="G17" s="71">
        <v>0</v>
      </c>
      <c r="H17" s="71">
        <v>0</v>
      </c>
      <c r="I17" s="71">
        <v>0</v>
      </c>
      <c r="J17" s="71">
        <v>0</v>
      </c>
      <c r="K17" s="71">
        <v>0</v>
      </c>
      <c r="L17" s="73">
        <v>0</v>
      </c>
      <c r="M17" s="82">
        <f t="shared" si="3"/>
        <v>0</v>
      </c>
    </row>
    <row r="18" spans="1:13" ht="11.25" customHeight="1" x14ac:dyDescent="0.2">
      <c r="A18" s="79">
        <v>329</v>
      </c>
      <c r="B18" s="74" t="s">
        <v>206</v>
      </c>
      <c r="C18" s="70">
        <f>POS.DIO!F20+POS.DIO!F57</f>
        <v>39000</v>
      </c>
      <c r="D18" s="71">
        <v>0</v>
      </c>
      <c r="E18" s="71">
        <v>0</v>
      </c>
      <c r="F18" s="71">
        <v>0</v>
      </c>
      <c r="G18" s="71">
        <f>POS.DIO!F336</f>
        <v>7000</v>
      </c>
      <c r="H18" s="71">
        <v>0</v>
      </c>
      <c r="I18" s="71">
        <v>0</v>
      </c>
      <c r="J18" s="71">
        <v>0</v>
      </c>
      <c r="K18" s="71">
        <v>0</v>
      </c>
      <c r="L18" s="73">
        <v>0</v>
      </c>
      <c r="M18" s="82">
        <f t="shared" si="3"/>
        <v>46000</v>
      </c>
    </row>
    <row r="19" spans="1:13" x14ac:dyDescent="0.2">
      <c r="A19" s="78">
        <v>34</v>
      </c>
      <c r="B19" s="66" t="s">
        <v>207</v>
      </c>
      <c r="C19" s="67">
        <f>C20</f>
        <v>1600</v>
      </c>
      <c r="D19" s="67">
        <f>D20</f>
        <v>0</v>
      </c>
      <c r="E19" s="67">
        <f t="shared" ref="E19:L19" si="5">E20</f>
        <v>0</v>
      </c>
      <c r="F19" s="67">
        <f t="shared" si="5"/>
        <v>0</v>
      </c>
      <c r="G19" s="67">
        <f t="shared" si="5"/>
        <v>0</v>
      </c>
      <c r="H19" s="67">
        <f t="shared" si="5"/>
        <v>0</v>
      </c>
      <c r="I19" s="67">
        <f t="shared" si="5"/>
        <v>0</v>
      </c>
      <c r="J19" s="67">
        <f t="shared" si="5"/>
        <v>0</v>
      </c>
      <c r="K19" s="67">
        <f t="shared" si="5"/>
        <v>0</v>
      </c>
      <c r="L19" s="67">
        <f t="shared" si="5"/>
        <v>0</v>
      </c>
      <c r="M19" s="82">
        <f t="shared" si="3"/>
        <v>1600</v>
      </c>
    </row>
    <row r="20" spans="1:13" x14ac:dyDescent="0.2">
      <c r="A20" s="79">
        <v>343</v>
      </c>
      <c r="B20" s="69" t="s">
        <v>208</v>
      </c>
      <c r="C20" s="70">
        <f>POS.DIO!F59</f>
        <v>1600</v>
      </c>
      <c r="D20" s="71">
        <v>0</v>
      </c>
      <c r="E20" s="71">
        <v>0</v>
      </c>
      <c r="F20" s="71">
        <v>0</v>
      </c>
      <c r="G20" s="71">
        <v>0</v>
      </c>
      <c r="H20" s="71">
        <v>0</v>
      </c>
      <c r="I20" s="71">
        <v>0</v>
      </c>
      <c r="J20" s="71">
        <v>0</v>
      </c>
      <c r="K20" s="71">
        <v>0</v>
      </c>
      <c r="L20" s="73">
        <v>0</v>
      </c>
      <c r="M20" s="82">
        <f t="shared" si="3"/>
        <v>1600</v>
      </c>
    </row>
    <row r="21" spans="1:13" ht="12" customHeight="1" x14ac:dyDescent="0.2">
      <c r="A21" s="78">
        <v>35</v>
      </c>
      <c r="B21" s="66" t="s">
        <v>209</v>
      </c>
      <c r="C21" s="75">
        <f>C22</f>
        <v>0</v>
      </c>
      <c r="D21" s="75">
        <f t="shared" ref="D21:L21" si="6">D22</f>
        <v>0</v>
      </c>
      <c r="E21" s="75">
        <f t="shared" si="6"/>
        <v>0</v>
      </c>
      <c r="F21" s="75">
        <f t="shared" si="6"/>
        <v>4000</v>
      </c>
      <c r="G21" s="75">
        <f t="shared" si="6"/>
        <v>0</v>
      </c>
      <c r="H21" s="75">
        <f t="shared" si="6"/>
        <v>0</v>
      </c>
      <c r="I21" s="75">
        <f t="shared" si="6"/>
        <v>0</v>
      </c>
      <c r="J21" s="75">
        <f t="shared" si="6"/>
        <v>0</v>
      </c>
      <c r="K21" s="75">
        <f t="shared" si="6"/>
        <v>0</v>
      </c>
      <c r="L21" s="75">
        <f t="shared" si="6"/>
        <v>0</v>
      </c>
      <c r="M21" s="82">
        <f t="shared" si="3"/>
        <v>4000</v>
      </c>
    </row>
    <row r="22" spans="1:13" ht="13.5" customHeight="1" x14ac:dyDescent="0.2">
      <c r="A22" s="79">
        <v>352</v>
      </c>
      <c r="B22" s="74" t="s">
        <v>210</v>
      </c>
      <c r="C22" s="70">
        <v>0</v>
      </c>
      <c r="D22" s="71">
        <v>0</v>
      </c>
      <c r="E22" s="71">
        <v>0</v>
      </c>
      <c r="F22" s="71">
        <f>POS.DIO!F356</f>
        <v>4000</v>
      </c>
      <c r="G22" s="71">
        <v>0</v>
      </c>
      <c r="H22" s="71">
        <v>0</v>
      </c>
      <c r="I22" s="71">
        <v>0</v>
      </c>
      <c r="J22" s="71">
        <f>POS.DIO!F480</f>
        <v>0</v>
      </c>
      <c r="K22" s="71">
        <v>0</v>
      </c>
      <c r="L22" s="73">
        <v>0</v>
      </c>
      <c r="M22" s="82">
        <f t="shared" si="3"/>
        <v>4000</v>
      </c>
    </row>
    <row r="23" spans="1:13" ht="13.5" customHeight="1" x14ac:dyDescent="0.2">
      <c r="A23" s="78">
        <v>36</v>
      </c>
      <c r="B23" s="66" t="s">
        <v>211</v>
      </c>
      <c r="C23" s="75">
        <f>C24</f>
        <v>6500</v>
      </c>
      <c r="D23" s="75">
        <f>D24</f>
        <v>0</v>
      </c>
      <c r="E23" s="75">
        <f t="shared" ref="E23:L23" si="7">E24</f>
        <v>0</v>
      </c>
      <c r="F23" s="75">
        <f t="shared" si="7"/>
        <v>0</v>
      </c>
      <c r="G23" s="75">
        <f t="shared" si="7"/>
        <v>0</v>
      </c>
      <c r="H23" s="75">
        <f t="shared" si="7"/>
        <v>0</v>
      </c>
      <c r="I23" s="75">
        <f t="shared" si="7"/>
        <v>0</v>
      </c>
      <c r="J23" s="75">
        <f t="shared" si="7"/>
        <v>0</v>
      </c>
      <c r="K23" s="75">
        <f t="shared" si="7"/>
        <v>60000</v>
      </c>
      <c r="L23" s="75">
        <f t="shared" si="7"/>
        <v>0</v>
      </c>
      <c r="M23" s="82">
        <f t="shared" si="3"/>
        <v>66500</v>
      </c>
    </row>
    <row r="24" spans="1:13" x14ac:dyDescent="0.2">
      <c r="A24" s="79">
        <v>363</v>
      </c>
      <c r="B24" s="74" t="s">
        <v>175</v>
      </c>
      <c r="C24" s="70">
        <f>POS.DIO!F91</f>
        <v>6500</v>
      </c>
      <c r="D24" s="71">
        <v>0</v>
      </c>
      <c r="E24" s="71">
        <v>0</v>
      </c>
      <c r="F24" s="71">
        <v>0</v>
      </c>
      <c r="G24" s="71">
        <v>0</v>
      </c>
      <c r="H24" s="71">
        <v>0</v>
      </c>
      <c r="I24" s="71">
        <v>0</v>
      </c>
      <c r="J24" s="71">
        <v>0</v>
      </c>
      <c r="K24" s="71">
        <f>POS.DIO!F385+POS.DIO!F397+POS.DIO!F425</f>
        <v>60000</v>
      </c>
      <c r="L24" s="73">
        <v>0</v>
      </c>
      <c r="M24" s="82">
        <f t="shared" si="3"/>
        <v>66500</v>
      </c>
    </row>
    <row r="25" spans="1:13" ht="12.75" customHeight="1" x14ac:dyDescent="0.2">
      <c r="A25" s="78">
        <v>37</v>
      </c>
      <c r="B25" s="76" t="s">
        <v>212</v>
      </c>
      <c r="C25" s="75">
        <f>C26</f>
        <v>0</v>
      </c>
      <c r="D25" s="75">
        <f>D26</f>
        <v>0</v>
      </c>
      <c r="E25" s="75">
        <f>E26</f>
        <v>0</v>
      </c>
      <c r="F25" s="75">
        <f>F26</f>
        <v>0</v>
      </c>
      <c r="G25" s="75">
        <v>0</v>
      </c>
      <c r="H25" s="75">
        <v>0</v>
      </c>
      <c r="I25" s="75">
        <f>I26</f>
        <v>0</v>
      </c>
      <c r="J25" s="75">
        <f>J26</f>
        <v>0</v>
      </c>
      <c r="K25" s="75">
        <f>K26</f>
        <v>16580</v>
      </c>
      <c r="L25" s="75">
        <f>L26</f>
        <v>18012</v>
      </c>
      <c r="M25" s="82">
        <f t="shared" si="3"/>
        <v>34592</v>
      </c>
    </row>
    <row r="26" spans="1:13" x14ac:dyDescent="0.2">
      <c r="A26" s="80">
        <v>372</v>
      </c>
      <c r="B26" s="69" t="s">
        <v>213</v>
      </c>
      <c r="C26" s="70">
        <v>0</v>
      </c>
      <c r="D26" s="71">
        <v>0</v>
      </c>
      <c r="E26" s="71">
        <v>0</v>
      </c>
      <c r="F26" s="71">
        <v>0</v>
      </c>
      <c r="G26" s="71">
        <v>0</v>
      </c>
      <c r="H26" s="71">
        <v>0</v>
      </c>
      <c r="I26" s="71">
        <v>0</v>
      </c>
      <c r="J26" s="71">
        <v>0</v>
      </c>
      <c r="K26" s="71">
        <f>POS.DIO!F431+POS.DIO!F439+POS.DIO!F446</f>
        <v>16580</v>
      </c>
      <c r="L26" s="71">
        <f>POS.DIO!F551+POS.DIO!F560+POS.DIO!F574+POS.DIO!F580</f>
        <v>18012</v>
      </c>
      <c r="M26" s="82">
        <f t="shared" si="3"/>
        <v>34592</v>
      </c>
    </row>
    <row r="27" spans="1:13" x14ac:dyDescent="0.2">
      <c r="A27" s="78">
        <v>38</v>
      </c>
      <c r="B27" s="76" t="s">
        <v>214</v>
      </c>
      <c r="C27" s="75">
        <f>SUM(C28,C29:C30)</f>
        <v>7706.07</v>
      </c>
      <c r="D27" s="75">
        <f>SUM(D28,D29:D30)</f>
        <v>0</v>
      </c>
      <c r="E27" s="75">
        <f t="shared" ref="E27:L27" si="8">SUM(E28,E29:E30)</f>
        <v>14150</v>
      </c>
      <c r="F27" s="75">
        <f>SUM(F28,F29:F30,F31)</f>
        <v>557870</v>
      </c>
      <c r="G27" s="75">
        <f t="shared" si="8"/>
        <v>0</v>
      </c>
      <c r="H27" s="75">
        <f t="shared" si="8"/>
        <v>0</v>
      </c>
      <c r="I27" s="75">
        <f t="shared" si="8"/>
        <v>0</v>
      </c>
      <c r="J27" s="75">
        <f t="shared" si="8"/>
        <v>33700</v>
      </c>
      <c r="K27" s="75">
        <f t="shared" si="8"/>
        <v>0</v>
      </c>
      <c r="L27" s="75">
        <f t="shared" si="8"/>
        <v>2000</v>
      </c>
      <c r="M27" s="82">
        <f t="shared" si="3"/>
        <v>615426.06999999995</v>
      </c>
    </row>
    <row r="28" spans="1:13" x14ac:dyDescent="0.2">
      <c r="A28" s="80">
        <v>381</v>
      </c>
      <c r="B28" s="69" t="s">
        <v>215</v>
      </c>
      <c r="C28" s="70">
        <f>POS.DIO!F26+POS.DIO!F35</f>
        <v>2257.1999999999998</v>
      </c>
      <c r="D28" s="71">
        <v>0</v>
      </c>
      <c r="E28" s="71">
        <f>POS.DIO!F508+POS.DIO!F541</f>
        <v>7150</v>
      </c>
      <c r="F28" s="71">
        <v>0</v>
      </c>
      <c r="G28" s="71">
        <v>0</v>
      </c>
      <c r="H28" s="71">
        <v>0</v>
      </c>
      <c r="I28" s="71">
        <v>0</v>
      </c>
      <c r="J28" s="71">
        <f>POS.DIO!F455+POS.DIO!F464+POS.DIO!F482+POS.DIO!F491</f>
        <v>21700</v>
      </c>
      <c r="K28" s="71">
        <v>0</v>
      </c>
      <c r="L28" s="71">
        <f>POS.DIO!F567</f>
        <v>2000</v>
      </c>
      <c r="M28" s="82">
        <f t="shared" si="3"/>
        <v>33107.199999999997</v>
      </c>
    </row>
    <row r="29" spans="1:13" ht="12" customHeight="1" x14ac:dyDescent="0.2">
      <c r="A29" s="80">
        <v>382</v>
      </c>
      <c r="B29" s="69" t="s">
        <v>216</v>
      </c>
      <c r="C29" s="70">
        <v>0</v>
      </c>
      <c r="D29" s="71">
        <v>0</v>
      </c>
      <c r="E29" s="71">
        <f>POS.DIO!F516</f>
        <v>7000</v>
      </c>
      <c r="F29" s="71">
        <v>0</v>
      </c>
      <c r="G29" s="71">
        <v>0</v>
      </c>
      <c r="H29" s="71">
        <v>0</v>
      </c>
      <c r="I29" s="71">
        <v>0</v>
      </c>
      <c r="J29" s="71">
        <f>POS.DIO!F471</f>
        <v>12000</v>
      </c>
      <c r="K29" s="71">
        <v>0</v>
      </c>
      <c r="L29" s="73">
        <v>0</v>
      </c>
      <c r="M29" s="82">
        <f t="shared" si="3"/>
        <v>19000</v>
      </c>
    </row>
    <row r="30" spans="1:13" x14ac:dyDescent="0.2">
      <c r="A30" s="79">
        <v>385</v>
      </c>
      <c r="B30" s="69" t="s">
        <v>217</v>
      </c>
      <c r="C30" s="70">
        <f>POS.DIO!F74</f>
        <v>5448.87</v>
      </c>
      <c r="D30" s="71">
        <v>0</v>
      </c>
      <c r="E30" s="71">
        <v>0</v>
      </c>
      <c r="F30" s="71">
        <v>0</v>
      </c>
      <c r="G30" s="71">
        <v>0</v>
      </c>
      <c r="H30" s="71">
        <v>0</v>
      </c>
      <c r="I30" s="71">
        <v>0</v>
      </c>
      <c r="J30" s="71">
        <v>0</v>
      </c>
      <c r="K30" s="71">
        <v>0</v>
      </c>
      <c r="L30" s="73">
        <v>0</v>
      </c>
      <c r="M30" s="82">
        <f t="shared" si="3"/>
        <v>5448.87</v>
      </c>
    </row>
    <row r="31" spans="1:13" x14ac:dyDescent="0.2">
      <c r="A31" s="79">
        <v>386</v>
      </c>
      <c r="B31" s="69" t="s">
        <v>172</v>
      </c>
      <c r="C31" s="70">
        <v>0</v>
      </c>
      <c r="D31" s="71">
        <v>0</v>
      </c>
      <c r="E31" s="71">
        <v>0</v>
      </c>
      <c r="F31" s="71">
        <f>POS.DIO!F310</f>
        <v>557870</v>
      </c>
      <c r="G31" s="71">
        <v>0</v>
      </c>
      <c r="H31" s="71">
        <v>0</v>
      </c>
      <c r="I31" s="71">
        <v>0</v>
      </c>
      <c r="J31" s="71">
        <v>0</v>
      </c>
      <c r="K31" s="71">
        <v>0</v>
      </c>
      <c r="L31" s="73">
        <v>0</v>
      </c>
      <c r="M31" s="82">
        <f t="shared" si="3"/>
        <v>557870</v>
      </c>
    </row>
    <row r="32" spans="1:13" x14ac:dyDescent="0.2">
      <c r="A32" s="78">
        <v>4</v>
      </c>
      <c r="B32" s="76" t="s">
        <v>218</v>
      </c>
      <c r="C32" s="75">
        <f>SUM(C33,C36,C41)</f>
        <v>0</v>
      </c>
      <c r="D32" s="75">
        <f>SUM(D33,D36,D41)</f>
        <v>0</v>
      </c>
      <c r="E32" s="75">
        <f t="shared" ref="E32:L32" si="9">SUM(E33,E36,E41)</f>
        <v>18350</v>
      </c>
      <c r="F32" s="75">
        <f t="shared" si="9"/>
        <v>905220</v>
      </c>
      <c r="G32" s="75">
        <f t="shared" si="9"/>
        <v>0</v>
      </c>
      <c r="H32" s="75">
        <f t="shared" si="9"/>
        <v>0</v>
      </c>
      <c r="I32" s="75">
        <f t="shared" si="9"/>
        <v>32500</v>
      </c>
      <c r="J32" s="75">
        <f t="shared" si="9"/>
        <v>3500</v>
      </c>
      <c r="K32" s="75">
        <f t="shared" si="9"/>
        <v>525</v>
      </c>
      <c r="L32" s="75">
        <f t="shared" si="9"/>
        <v>0</v>
      </c>
      <c r="M32" s="82">
        <f t="shared" si="3"/>
        <v>960095</v>
      </c>
    </row>
    <row r="33" spans="1:13" x14ac:dyDescent="0.2">
      <c r="A33" s="78">
        <v>41</v>
      </c>
      <c r="B33" s="76" t="s">
        <v>219</v>
      </c>
      <c r="C33" s="67">
        <f>C35</f>
        <v>0</v>
      </c>
      <c r="D33" s="67">
        <f t="shared" ref="D33:L33" si="10">D35</f>
        <v>0</v>
      </c>
      <c r="E33" s="67">
        <f t="shared" si="10"/>
        <v>0</v>
      </c>
      <c r="F33" s="67">
        <f>F34</f>
        <v>0</v>
      </c>
      <c r="G33" s="67">
        <f t="shared" si="10"/>
        <v>0</v>
      </c>
      <c r="H33" s="67">
        <f t="shared" si="10"/>
        <v>0</v>
      </c>
      <c r="I33" s="67">
        <f t="shared" si="10"/>
        <v>0</v>
      </c>
      <c r="J33" s="67">
        <f t="shared" si="10"/>
        <v>0</v>
      </c>
      <c r="K33" s="67">
        <f t="shared" si="10"/>
        <v>0</v>
      </c>
      <c r="L33" s="67">
        <f t="shared" si="10"/>
        <v>0</v>
      </c>
      <c r="M33" s="82">
        <f t="shared" si="3"/>
        <v>0</v>
      </c>
    </row>
    <row r="34" spans="1:13" s="39" customFormat="1" x14ac:dyDescent="0.2">
      <c r="A34" s="315">
        <v>411</v>
      </c>
      <c r="B34" s="69" t="s">
        <v>241</v>
      </c>
      <c r="C34" s="316">
        <v>0</v>
      </c>
      <c r="D34" s="316">
        <v>0</v>
      </c>
      <c r="E34" s="316">
        <v>0</v>
      </c>
      <c r="F34" s="316">
        <v>0</v>
      </c>
      <c r="G34" s="316">
        <v>0</v>
      </c>
      <c r="H34" s="316">
        <v>0</v>
      </c>
      <c r="I34" s="316">
        <v>0</v>
      </c>
      <c r="J34" s="316">
        <v>0</v>
      </c>
      <c r="K34" s="316">
        <v>0</v>
      </c>
      <c r="L34" s="316">
        <v>0</v>
      </c>
      <c r="M34" s="317">
        <f t="shared" si="3"/>
        <v>0</v>
      </c>
    </row>
    <row r="35" spans="1:13" x14ac:dyDescent="0.2">
      <c r="A35" s="79">
        <v>412</v>
      </c>
      <c r="B35" s="69" t="s">
        <v>220</v>
      </c>
      <c r="C35" s="70">
        <v>0</v>
      </c>
      <c r="D35" s="71">
        <v>0</v>
      </c>
      <c r="E35" s="71">
        <v>0</v>
      </c>
      <c r="F35" s="71">
        <v>0</v>
      </c>
      <c r="G35" s="71">
        <v>0</v>
      </c>
      <c r="H35" s="71">
        <v>0</v>
      </c>
      <c r="I35" s="71">
        <v>0</v>
      </c>
      <c r="J35" s="71">
        <v>0</v>
      </c>
      <c r="K35" s="71">
        <v>0</v>
      </c>
      <c r="L35" s="73">
        <v>0</v>
      </c>
      <c r="M35" s="82">
        <f t="shared" si="3"/>
        <v>0</v>
      </c>
    </row>
    <row r="36" spans="1:13" x14ac:dyDescent="0.2">
      <c r="A36" s="78">
        <v>42</v>
      </c>
      <c r="B36" s="76" t="s">
        <v>219</v>
      </c>
      <c r="C36" s="67">
        <f>SUM(C37,C38,C39,C40)</f>
        <v>0</v>
      </c>
      <c r="D36" s="67">
        <f t="shared" ref="D36:L36" si="11">SUM(D37,D38,D39,D40)</f>
        <v>0</v>
      </c>
      <c r="E36" s="67">
        <f t="shared" si="11"/>
        <v>18350</v>
      </c>
      <c r="F36" s="67">
        <f t="shared" si="11"/>
        <v>905220</v>
      </c>
      <c r="G36" s="67">
        <f t="shared" si="11"/>
        <v>0</v>
      </c>
      <c r="H36" s="67">
        <f t="shared" si="11"/>
        <v>0</v>
      </c>
      <c r="I36" s="67">
        <f t="shared" si="11"/>
        <v>32500</v>
      </c>
      <c r="J36" s="67">
        <f t="shared" si="11"/>
        <v>3500</v>
      </c>
      <c r="K36" s="67">
        <f t="shared" si="11"/>
        <v>525</v>
      </c>
      <c r="L36" s="67">
        <f t="shared" si="11"/>
        <v>0</v>
      </c>
      <c r="M36" s="82">
        <f t="shared" si="3"/>
        <v>960095</v>
      </c>
    </row>
    <row r="37" spans="1:13" x14ac:dyDescent="0.2">
      <c r="A37" s="79">
        <v>421</v>
      </c>
      <c r="B37" s="69" t="s">
        <v>221</v>
      </c>
      <c r="C37" s="77">
        <v>0</v>
      </c>
      <c r="D37" s="77">
        <v>0</v>
      </c>
      <c r="E37" s="77">
        <f>POS.DIO!F524</f>
        <v>16400</v>
      </c>
      <c r="F37" s="77">
        <f>POS.DIO!F149+POS.DIO!F175+POS.DIO!F266+POS.DIO!F278+POS.DIO!F295+POS.DIO!F326</f>
        <v>817100</v>
      </c>
      <c r="G37" s="77">
        <v>0</v>
      </c>
      <c r="H37" s="77">
        <v>0</v>
      </c>
      <c r="I37" s="77">
        <f>POS.DIO!F594</f>
        <v>2500</v>
      </c>
      <c r="J37" s="77">
        <f>POS.DIO!F500</f>
        <v>3500</v>
      </c>
      <c r="K37" s="77">
        <v>0</v>
      </c>
      <c r="L37" s="77">
        <v>0</v>
      </c>
      <c r="M37" s="82">
        <f t="shared" si="3"/>
        <v>839500</v>
      </c>
    </row>
    <row r="38" spans="1:13" x14ac:dyDescent="0.2">
      <c r="A38" s="79">
        <v>422</v>
      </c>
      <c r="B38" s="69" t="s">
        <v>222</v>
      </c>
      <c r="C38" s="77">
        <f>POS.DIO!F117</f>
        <v>0</v>
      </c>
      <c r="D38" s="77">
        <v>0</v>
      </c>
      <c r="E38" s="77">
        <f>POS.DIO!F525</f>
        <v>1600</v>
      </c>
      <c r="F38" s="77">
        <f>POS.DIO!F150+POS.DIO!F156+POS.DIO!F162+POS.DIO!F268+POS.DIO!F279</f>
        <v>85120</v>
      </c>
      <c r="G38" s="77">
        <v>0</v>
      </c>
      <c r="H38" s="77">
        <v>0</v>
      </c>
      <c r="I38" s="77">
        <f>POS.DIO!F595</f>
        <v>30000</v>
      </c>
      <c r="J38" s="77">
        <v>0</v>
      </c>
      <c r="K38" s="77">
        <f>POS.DIO!F400</f>
        <v>525</v>
      </c>
      <c r="L38" s="77">
        <v>0</v>
      </c>
      <c r="M38" s="82">
        <f t="shared" si="3"/>
        <v>117245</v>
      </c>
    </row>
    <row r="39" spans="1:13" x14ac:dyDescent="0.2">
      <c r="A39" s="79">
        <v>423</v>
      </c>
      <c r="B39" s="69" t="s">
        <v>223</v>
      </c>
      <c r="C39" s="77">
        <v>0</v>
      </c>
      <c r="D39" s="71">
        <v>0</v>
      </c>
      <c r="E39" s="71">
        <v>0</v>
      </c>
      <c r="F39" s="71">
        <f>POS.DIO!F125</f>
        <v>3000</v>
      </c>
      <c r="G39" s="71">
        <v>0</v>
      </c>
      <c r="H39" s="71">
        <v>0</v>
      </c>
      <c r="I39" s="71">
        <v>0</v>
      </c>
      <c r="J39" s="71">
        <v>0</v>
      </c>
      <c r="K39" s="71">
        <v>0</v>
      </c>
      <c r="L39" s="73">
        <v>0</v>
      </c>
      <c r="M39" s="82">
        <f t="shared" si="3"/>
        <v>3000</v>
      </c>
    </row>
    <row r="40" spans="1:13" x14ac:dyDescent="0.2">
      <c r="A40" s="79">
        <v>426</v>
      </c>
      <c r="B40" s="69" t="s">
        <v>173</v>
      </c>
      <c r="C40" s="70">
        <v>0</v>
      </c>
      <c r="D40" s="71">
        <v>0</v>
      </c>
      <c r="E40" s="71">
        <f>POS.DIO!F531</f>
        <v>350</v>
      </c>
      <c r="F40" s="71">
        <f>POS.DIO!F267</f>
        <v>0</v>
      </c>
      <c r="G40" s="71">
        <v>0</v>
      </c>
      <c r="H40" s="71">
        <v>0</v>
      </c>
      <c r="I40" s="71">
        <v>0</v>
      </c>
      <c r="J40" s="71">
        <v>0</v>
      </c>
      <c r="K40" s="71">
        <v>0</v>
      </c>
      <c r="L40" s="73">
        <v>0</v>
      </c>
      <c r="M40" s="82">
        <f t="shared" si="3"/>
        <v>350</v>
      </c>
    </row>
    <row r="41" spans="1:13" ht="13.5" customHeight="1" x14ac:dyDescent="0.2">
      <c r="A41" s="81">
        <v>45</v>
      </c>
      <c r="B41" s="94" t="s">
        <v>224</v>
      </c>
      <c r="C41" s="67">
        <f>C42</f>
        <v>0</v>
      </c>
      <c r="D41" s="67">
        <f>D45</f>
        <v>0</v>
      </c>
      <c r="E41" s="67">
        <f>E45</f>
        <v>0</v>
      </c>
      <c r="F41" s="67">
        <f t="shared" ref="F41:L41" si="12">F42</f>
        <v>0</v>
      </c>
      <c r="G41" s="67">
        <f t="shared" si="12"/>
        <v>0</v>
      </c>
      <c r="H41" s="67">
        <f t="shared" si="12"/>
        <v>0</v>
      </c>
      <c r="I41" s="67">
        <f t="shared" si="12"/>
        <v>0</v>
      </c>
      <c r="J41" s="67">
        <f t="shared" si="12"/>
        <v>0</v>
      </c>
      <c r="K41" s="67">
        <f t="shared" si="12"/>
        <v>0</v>
      </c>
      <c r="L41" s="67">
        <f t="shared" si="12"/>
        <v>0</v>
      </c>
      <c r="M41" s="82">
        <f t="shared" si="3"/>
        <v>0</v>
      </c>
    </row>
    <row r="42" spans="1:13" ht="14.25" customHeight="1" x14ac:dyDescent="0.2">
      <c r="A42" s="79">
        <v>451</v>
      </c>
      <c r="B42" s="74" t="s">
        <v>225</v>
      </c>
      <c r="C42" s="70">
        <v>0</v>
      </c>
      <c r="D42" s="71">
        <v>0</v>
      </c>
      <c r="E42" s="71">
        <v>0</v>
      </c>
      <c r="F42" s="71">
        <f>POS.DIO!F138</f>
        <v>0</v>
      </c>
      <c r="G42" s="71">
        <v>0</v>
      </c>
      <c r="H42" s="71">
        <v>0</v>
      </c>
      <c r="I42" s="71">
        <v>0</v>
      </c>
      <c r="J42" s="71">
        <v>0</v>
      </c>
      <c r="K42" s="71">
        <f>POS.DIO!F417</f>
        <v>0</v>
      </c>
      <c r="L42" s="73">
        <v>0</v>
      </c>
      <c r="M42" s="82">
        <f>SUM(C42,D42,E42:F42,G42,H42,I42,J42,K42:L42)</f>
        <v>0</v>
      </c>
    </row>
  </sheetData>
  <mergeCells count="4">
    <mergeCell ref="A2:M2"/>
    <mergeCell ref="A3:M3"/>
    <mergeCell ref="A4:M4"/>
    <mergeCell ref="A6:B6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NASLOVNA U EUR</vt:lpstr>
      <vt:lpstr>OPĆI DIO</vt:lpstr>
      <vt:lpstr>POS.DIO</vt:lpstr>
      <vt:lpstr>FUNK.KLASIFIK.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opcina dragalic</dc:creator>
  <cp:lastModifiedBy>Opcina Dragalic</cp:lastModifiedBy>
  <cp:lastPrinted>2026-03-26T06:17:01Z</cp:lastPrinted>
  <dcterms:created xsi:type="dcterms:W3CDTF">2019-07-05T11:16:58Z</dcterms:created>
  <dcterms:modified xsi:type="dcterms:W3CDTF">2026-03-26T06:17:03Z</dcterms:modified>
</cp:coreProperties>
</file>