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D:\Documents\OP\Kalinovac\Financijski-izvjestaji-2021\"/>
    </mc:Choice>
  </mc:AlternateContent>
  <xr:revisionPtr revIDLastSave="0" documentId="8_{959D1F9B-0EB4-441B-96AA-B1A4CB81921A}" xr6:coauthVersionLast="47" xr6:coauthVersionMax="47" xr10:uidLastSave="{00000000-0000-0000-0000-000000000000}"/>
  <bookViews>
    <workbookView xWindow="20655" yWindow="5340" windowWidth="16440" windowHeight="915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M197" i="3"/>
  <c r="F197" i="3"/>
  <c r="Q3" i="3"/>
  <c r="O3"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G173" i="3"/>
  <c r="E173" i="3"/>
  <c r="B173" i="3"/>
  <c r="F196" i="3"/>
  <c r="H3" i="3"/>
  <c r="C5" i="37"/>
  <c r="D5" i="37"/>
  <c r="C6" i="37"/>
  <c r="D6" i="37"/>
  <c r="C7" i="37"/>
  <c r="D7" i="37"/>
  <c r="C8" i="37"/>
  <c r="H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G72" i="37"/>
  <c r="C74" i="37"/>
  <c r="D74" i="37"/>
  <c r="C75" i="37"/>
  <c r="D75" i="37"/>
  <c r="C76" i="37"/>
  <c r="D76" i="37"/>
  <c r="C77" i="37"/>
  <c r="D77" i="37"/>
  <c r="C80" i="37"/>
  <c r="D80" i="37"/>
  <c r="C81" i="37"/>
  <c r="D81" i="37"/>
  <c r="C82" i="37"/>
  <c r="D82" i="37"/>
  <c r="C83" i="37"/>
  <c r="D83" i="37"/>
  <c r="C84" i="37"/>
  <c r="D84" i="37"/>
  <c r="C85" i="37"/>
  <c r="D85" i="37"/>
  <c r="C86" i="37"/>
  <c r="D86" i="37"/>
  <c r="C88" i="37"/>
  <c r="H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G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G162" i="37"/>
  <c r="C163" i="37"/>
  <c r="D163" i="37"/>
  <c r="C164" i="37"/>
  <c r="D164" i="37"/>
  <c r="C166" i="37"/>
  <c r="D166" i="37"/>
  <c r="G166" i="37"/>
  <c r="C167" i="37"/>
  <c r="D167" i="37"/>
  <c r="C168" i="37"/>
  <c r="D168" i="37"/>
  <c r="C169" i="37"/>
  <c r="D169" i="37"/>
  <c r="C170" i="37"/>
  <c r="D170" i="37"/>
  <c r="C171" i="37"/>
  <c r="D171" i="37"/>
  <c r="C172" i="37"/>
  <c r="D172" i="37"/>
  <c r="C174" i="37"/>
  <c r="D174" i="37"/>
  <c r="C175" i="37"/>
  <c r="D175" i="37"/>
  <c r="C176" i="37"/>
  <c r="D176" i="37"/>
  <c r="H176" i="37"/>
  <c r="C177" i="37"/>
  <c r="D177" i="37"/>
  <c r="C178" i="37"/>
  <c r="D178" i="37"/>
  <c r="C179" i="37"/>
  <c r="D179" i="37"/>
  <c r="C180" i="37"/>
  <c r="D180" i="37"/>
  <c r="G180" i="37"/>
  <c r="C181" i="37"/>
  <c r="D181" i="37"/>
  <c r="C182" i="37"/>
  <c r="D182" i="37"/>
  <c r="C183" i="37"/>
  <c r="D183" i="37"/>
  <c r="C185" i="37"/>
  <c r="D185" i="37"/>
  <c r="G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H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H261" i="37"/>
  <c r="C262" i="37"/>
  <c r="D262" i="37"/>
  <c r="C263" i="37"/>
  <c r="D263" i="37"/>
  <c r="C265" i="37"/>
  <c r="D265" i="37"/>
  <c r="C266" i="37"/>
  <c r="D266" i="37"/>
  <c r="H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H288" i="37"/>
  <c r="C289" i="37"/>
  <c r="D289" i="37"/>
  <c r="C290" i="37"/>
  <c r="D290" i="37"/>
  <c r="C291" i="37"/>
  <c r="D291" i="37"/>
  <c r="C292" i="37"/>
  <c r="D292" i="37"/>
  <c r="C296" i="37"/>
  <c r="H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G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G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H1429" i="37"/>
  <c r="C1430" i="37"/>
  <c r="D1430" i="37"/>
  <c r="C1431" i="37"/>
  <c r="D1431" i="37"/>
  <c r="C1432" i="37"/>
  <c r="D1432" i="37"/>
  <c r="C1433" i="37"/>
  <c r="D1433" i="37"/>
  <c r="C1434" i="37"/>
  <c r="D1434" i="37"/>
  <c r="L3" i="3"/>
  <c r="L307" i="3"/>
  <c r="F307" i="3"/>
  <c r="F304"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G1221" i="37"/>
  <c r="C1224" i="37"/>
  <c r="D1224" i="37"/>
  <c r="C1225" i="37"/>
  <c r="D1225" i="37"/>
  <c r="C1226" i="37"/>
  <c r="D1226" i="37"/>
  <c r="C1228" i="37"/>
  <c r="D1228" i="37"/>
  <c r="C1229" i="37"/>
  <c r="D1229" i="37"/>
  <c r="G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H7" i="3"/>
  <c r="P3" i="3"/>
  <c r="H5" i="3"/>
  <c r="T6" i="3"/>
  <c r="G177" i="3"/>
  <c r="G175" i="3"/>
  <c r="H170" i="3"/>
  <c r="G170" i="3"/>
  <c r="E170" i="3"/>
  <c r="B170" i="3"/>
  <c r="H186" i="3"/>
  <c r="G186" i="3"/>
  <c r="E186" i="3"/>
  <c r="B186" i="3"/>
  <c r="G174" i="3"/>
  <c r="H284" i="3"/>
  <c r="E284" i="3"/>
  <c r="G284" i="3"/>
  <c r="F284"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285" i="3"/>
  <c r="H285" i="3"/>
  <c r="F285" i="3"/>
  <c r="F293" i="3"/>
  <c r="G169" i="3"/>
  <c r="E169" i="3"/>
  <c r="B169" i="3"/>
  <c r="N2" i="42"/>
  <c r="N3" i="42" s="1"/>
  <c r="G30" i="3"/>
  <c r="H30" i="3"/>
  <c r="G25" i="3"/>
  <c r="H25" i="3"/>
  <c r="G26" i="3"/>
  <c r="H26" i="3"/>
  <c r="E26" i="3"/>
  <c r="G27" i="3"/>
  <c r="H27" i="3"/>
  <c r="E27" i="3"/>
  <c r="G28" i="3"/>
  <c r="H28" i="3"/>
  <c r="E28" i="3"/>
  <c r="B28" i="3"/>
  <c r="G29" i="3"/>
  <c r="H29" i="3"/>
  <c r="E29" i="3"/>
  <c r="B29" i="3"/>
  <c r="G31" i="3"/>
  <c r="H31" i="3"/>
  <c r="E31" i="3"/>
  <c r="G32" i="3"/>
  <c r="E32" i="3"/>
  <c r="H32" i="3"/>
  <c r="G33" i="3"/>
  <c r="H33" i="3"/>
  <c r="E33" i="3"/>
  <c r="B33" i="3"/>
  <c r="G34" i="3"/>
  <c r="E34" i="3"/>
  <c r="H34" i="3"/>
  <c r="G35" i="3"/>
  <c r="H35" i="3"/>
  <c r="E35" i="3"/>
  <c r="G36" i="3"/>
  <c r="H36" i="3"/>
  <c r="E36" i="3"/>
  <c r="G37" i="3"/>
  <c r="H37" i="3"/>
  <c r="E37" i="3"/>
  <c r="B37" i="3"/>
  <c r="G38" i="3"/>
  <c r="H38" i="3"/>
  <c r="E38" i="3"/>
  <c r="B38" i="3"/>
  <c r="G39" i="3"/>
  <c r="H39" i="3"/>
  <c r="E39" i="3"/>
  <c r="G40" i="3"/>
  <c r="H40" i="3"/>
  <c r="G41" i="3"/>
  <c r="H41" i="3"/>
  <c r="E41" i="3"/>
  <c r="B41" i="3"/>
  <c r="G42" i="3"/>
  <c r="E42" i="3"/>
  <c r="H42" i="3"/>
  <c r="G43" i="3"/>
  <c r="H43" i="3"/>
  <c r="E43" i="3"/>
  <c r="B43" i="3"/>
  <c r="G44" i="3"/>
  <c r="H44" i="3"/>
  <c r="E44" i="3"/>
  <c r="G45" i="3"/>
  <c r="H45" i="3"/>
  <c r="E45" i="3"/>
  <c r="B45" i="3"/>
  <c r="G46" i="3"/>
  <c r="H46" i="3"/>
  <c r="E46" i="3"/>
  <c r="G47" i="3"/>
  <c r="H47" i="3"/>
  <c r="E47" i="3"/>
  <c r="B47" i="3"/>
  <c r="G48" i="3"/>
  <c r="E48" i="3"/>
  <c r="B48" i="3"/>
  <c r="H48" i="3"/>
  <c r="G49" i="3"/>
  <c r="H49" i="3"/>
  <c r="E49" i="3"/>
  <c r="B49" i="3"/>
  <c r="G50" i="3"/>
  <c r="E50" i="3"/>
  <c r="B50" i="3"/>
  <c r="H50" i="3"/>
  <c r="G51" i="3"/>
  <c r="E51" i="3"/>
  <c r="H51" i="3"/>
  <c r="G52" i="3"/>
  <c r="H52" i="3"/>
  <c r="E52" i="3"/>
  <c r="G53" i="3"/>
  <c r="H53" i="3"/>
  <c r="E53" i="3"/>
  <c r="G54" i="3"/>
  <c r="E54" i="3"/>
  <c r="H54" i="3"/>
  <c r="G55" i="3"/>
  <c r="H55" i="3"/>
  <c r="E55" i="3"/>
  <c r="G56" i="3"/>
  <c r="H56" i="3"/>
  <c r="G57" i="3"/>
  <c r="H57" i="3"/>
  <c r="E57" i="3"/>
  <c r="B57" i="3"/>
  <c r="G58" i="3"/>
  <c r="H58" i="3"/>
  <c r="E58" i="3"/>
  <c r="G59" i="3"/>
  <c r="E59" i="3"/>
  <c r="H59" i="3"/>
  <c r="G60" i="3"/>
  <c r="H60" i="3"/>
  <c r="E60" i="3"/>
  <c r="G61" i="3"/>
  <c r="H61" i="3"/>
  <c r="E61" i="3"/>
  <c r="B61" i="3"/>
  <c r="G62" i="3"/>
  <c r="H62" i="3"/>
  <c r="G63" i="3"/>
  <c r="H63" i="3"/>
  <c r="E63" i="3"/>
  <c r="G64" i="3"/>
  <c r="E64" i="3"/>
  <c r="H64" i="3"/>
  <c r="G65" i="3"/>
  <c r="E65" i="3"/>
  <c r="H65" i="3"/>
  <c r="G66" i="3"/>
  <c r="H66" i="3"/>
  <c r="E66" i="3"/>
  <c r="G67" i="3"/>
  <c r="H67" i="3"/>
  <c r="E67" i="3"/>
  <c r="B67" i="3"/>
  <c r="G68" i="3"/>
  <c r="H68" i="3"/>
  <c r="E68" i="3"/>
  <c r="G69" i="3"/>
  <c r="E69" i="3"/>
  <c r="H69" i="3"/>
  <c r="G70" i="3"/>
  <c r="E70" i="3"/>
  <c r="H70" i="3"/>
  <c r="G71" i="3"/>
  <c r="H71" i="3"/>
  <c r="E71" i="3"/>
  <c r="B71" i="3"/>
  <c r="G72" i="3"/>
  <c r="H72" i="3"/>
  <c r="G73" i="3"/>
  <c r="H73" i="3"/>
  <c r="E73" i="3"/>
  <c r="B73" i="3"/>
  <c r="G74" i="3"/>
  <c r="E74" i="3"/>
  <c r="H74" i="3"/>
  <c r="G75" i="3"/>
  <c r="H75" i="3"/>
  <c r="E75" i="3"/>
  <c r="G76" i="3"/>
  <c r="H76" i="3"/>
  <c r="E76" i="3"/>
  <c r="G77" i="3"/>
  <c r="E77" i="3"/>
  <c r="H77" i="3"/>
  <c r="G78" i="3"/>
  <c r="H78" i="3"/>
  <c r="G79" i="3"/>
  <c r="H79" i="3"/>
  <c r="E79" i="3"/>
  <c r="G80" i="3"/>
  <c r="E80" i="3"/>
  <c r="H80" i="3"/>
  <c r="G81" i="3"/>
  <c r="E81" i="3"/>
  <c r="H81" i="3"/>
  <c r="G82" i="3"/>
  <c r="H82" i="3"/>
  <c r="E82" i="3"/>
  <c r="G83" i="3"/>
  <c r="E83" i="3"/>
  <c r="H83" i="3"/>
  <c r="G84" i="3"/>
  <c r="H84" i="3"/>
  <c r="E84" i="3"/>
  <c r="G85" i="3"/>
  <c r="H85" i="3"/>
  <c r="E85" i="3"/>
  <c r="G86" i="3"/>
  <c r="E86" i="3"/>
  <c r="H86" i="3"/>
  <c r="G87" i="3"/>
  <c r="H87" i="3"/>
  <c r="E87" i="3"/>
  <c r="G88" i="3"/>
  <c r="H88" i="3"/>
  <c r="G89" i="3"/>
  <c r="E89" i="3"/>
  <c r="H89" i="3"/>
  <c r="G90" i="3"/>
  <c r="H90" i="3"/>
  <c r="E90" i="3"/>
  <c r="G91" i="3"/>
  <c r="H91" i="3"/>
  <c r="E91" i="3"/>
  <c r="G92" i="3"/>
  <c r="H92" i="3"/>
  <c r="E92" i="3"/>
  <c r="G93" i="3"/>
  <c r="H93" i="3"/>
  <c r="E93" i="3"/>
  <c r="G94" i="3"/>
  <c r="H94" i="3"/>
  <c r="G95" i="3"/>
  <c r="H95" i="3"/>
  <c r="E95" i="3"/>
  <c r="G96" i="3"/>
  <c r="E96" i="3"/>
  <c r="H96" i="3"/>
  <c r="G97" i="3"/>
  <c r="E97" i="3"/>
  <c r="H97" i="3"/>
  <c r="G98" i="3"/>
  <c r="E98" i="3"/>
  <c r="H98" i="3"/>
  <c r="G99" i="3"/>
  <c r="H99" i="3"/>
  <c r="E99" i="3"/>
  <c r="G100" i="3"/>
  <c r="H100" i="3"/>
  <c r="E100" i="3"/>
  <c r="G101" i="3"/>
  <c r="E101" i="3"/>
  <c r="H101" i="3"/>
  <c r="G102" i="3"/>
  <c r="H102" i="3"/>
  <c r="G103" i="3"/>
  <c r="H103" i="3"/>
  <c r="E103" i="3"/>
  <c r="G104" i="3"/>
  <c r="H104" i="3"/>
  <c r="G105" i="3"/>
  <c r="E105" i="3"/>
  <c r="B105" i="3"/>
  <c r="H105" i="3"/>
  <c r="G106" i="3"/>
  <c r="E106" i="3"/>
  <c r="H106" i="3"/>
  <c r="G107" i="3"/>
  <c r="E107" i="3"/>
  <c r="H107" i="3"/>
  <c r="G108" i="3"/>
  <c r="H108" i="3"/>
  <c r="E108" i="3"/>
  <c r="G109" i="3"/>
  <c r="H109" i="3"/>
  <c r="E109" i="3"/>
  <c r="G110" i="3"/>
  <c r="H110" i="3"/>
  <c r="G111" i="3"/>
  <c r="H111" i="3"/>
  <c r="E111" i="3"/>
  <c r="G112" i="3"/>
  <c r="E112" i="3"/>
  <c r="H112" i="3"/>
  <c r="G113" i="3"/>
  <c r="E113" i="3"/>
  <c r="H113" i="3"/>
  <c r="G114" i="3"/>
  <c r="E114" i="3"/>
  <c r="H114" i="3"/>
  <c r="G115" i="3"/>
  <c r="E115" i="3"/>
  <c r="H115" i="3"/>
  <c r="G116" i="3"/>
  <c r="H116" i="3"/>
  <c r="E116" i="3"/>
  <c r="G117" i="3"/>
  <c r="H117" i="3"/>
  <c r="E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H126" i="3"/>
  <c r="E126" i="3"/>
  <c r="G127" i="3"/>
  <c r="H127" i="3"/>
  <c r="E127" i="3"/>
  <c r="G128" i="3"/>
  <c r="E128" i="3"/>
  <c r="H128" i="3"/>
  <c r="G129" i="3"/>
  <c r="E129" i="3"/>
  <c r="H129" i="3"/>
  <c r="G130" i="3"/>
  <c r="E130" i="3"/>
  <c r="H130" i="3"/>
  <c r="G131" i="3"/>
  <c r="H131" i="3"/>
  <c r="E131" i="3"/>
  <c r="G132" i="3"/>
  <c r="H132" i="3"/>
  <c r="E132" i="3"/>
  <c r="G133" i="3"/>
  <c r="E133" i="3"/>
  <c r="H133" i="3"/>
  <c r="G134" i="3"/>
  <c r="H134" i="3"/>
  <c r="E134" i="3"/>
  <c r="G135" i="3"/>
  <c r="H135" i="3"/>
  <c r="E135" i="3"/>
  <c r="G136" i="3"/>
  <c r="E136" i="3"/>
  <c r="H136" i="3"/>
  <c r="G137" i="3"/>
  <c r="E137" i="3"/>
  <c r="H137" i="3"/>
  <c r="G138" i="3"/>
  <c r="E138" i="3"/>
  <c r="H138" i="3"/>
  <c r="G139" i="3"/>
  <c r="H139" i="3"/>
  <c r="E139" i="3"/>
  <c r="G140" i="3"/>
  <c r="H140" i="3"/>
  <c r="E140" i="3"/>
  <c r="G141" i="3"/>
  <c r="E141" i="3"/>
  <c r="H141" i="3"/>
  <c r="G142" i="3"/>
  <c r="H142" i="3"/>
  <c r="E142" i="3"/>
  <c r="G143" i="3"/>
  <c r="H143" i="3"/>
  <c r="E143" i="3"/>
  <c r="B143" i="3"/>
  <c r="G144" i="3"/>
  <c r="E144" i="3"/>
  <c r="H144" i="3"/>
  <c r="G145" i="3"/>
  <c r="E145" i="3"/>
  <c r="H145" i="3"/>
  <c r="G146" i="3"/>
  <c r="E146" i="3"/>
  <c r="H146" i="3"/>
  <c r="G147" i="3"/>
  <c r="E147" i="3"/>
  <c r="B147" i="3"/>
  <c r="H147" i="3"/>
  <c r="G148" i="3"/>
  <c r="H148" i="3"/>
  <c r="E148" i="3"/>
  <c r="G149" i="3"/>
  <c r="E149" i="3"/>
  <c r="H149" i="3"/>
  <c r="G150" i="3"/>
  <c r="H150" i="3"/>
  <c r="E150" i="3"/>
  <c r="G151" i="3"/>
  <c r="H151" i="3"/>
  <c r="E151" i="3"/>
  <c r="G152" i="3"/>
  <c r="E152" i="3"/>
  <c r="H152" i="3"/>
  <c r="G153" i="3"/>
  <c r="E153" i="3"/>
  <c r="H153" i="3"/>
  <c r="G154" i="3"/>
  <c r="E154" i="3"/>
  <c r="H154" i="3"/>
  <c r="G155" i="3"/>
  <c r="H155" i="3"/>
  <c r="E155" i="3"/>
  <c r="G156" i="3"/>
  <c r="H156" i="3"/>
  <c r="E156" i="3"/>
  <c r="G157" i="3"/>
  <c r="E157" i="3"/>
  <c r="H157" i="3"/>
  <c r="G158" i="3"/>
  <c r="H158" i="3"/>
  <c r="E158" i="3"/>
  <c r="G159" i="3"/>
  <c r="H159" i="3"/>
  <c r="E159" i="3"/>
  <c r="G160" i="3"/>
  <c r="E160" i="3"/>
  <c r="H160" i="3"/>
  <c r="G161" i="3"/>
  <c r="E161" i="3"/>
  <c r="H161" i="3"/>
  <c r="G162" i="3"/>
  <c r="E162" i="3"/>
  <c r="H162" i="3"/>
  <c r="G163" i="3"/>
  <c r="H163" i="3"/>
  <c r="E163" i="3"/>
  <c r="H5" i="37"/>
  <c r="H6" i="37"/>
  <c r="H7"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4" i="37"/>
  <c r="H75" i="37"/>
  <c r="H76" i="37"/>
  <c r="H77" i="37"/>
  <c r="H80" i="37"/>
  <c r="H81" i="37"/>
  <c r="H82" i="37"/>
  <c r="H83" i="37"/>
  <c r="H84" i="37"/>
  <c r="H85" i="37"/>
  <c r="H86"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4" i="37"/>
  <c r="H167" i="37"/>
  <c r="H168" i="37"/>
  <c r="H169" i="37"/>
  <c r="H170" i="37"/>
  <c r="H171" i="37"/>
  <c r="H172" i="37"/>
  <c r="H174" i="37"/>
  <c r="H175" i="37"/>
  <c r="H177" i="37"/>
  <c r="H178" i="37"/>
  <c r="H179" i="37"/>
  <c r="H181" i="37"/>
  <c r="H182" i="37"/>
  <c r="H183" i="37"/>
  <c r="H185" i="37"/>
  <c r="H186"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2" i="37"/>
  <c r="H263" i="37"/>
  <c r="H265" i="37"/>
  <c r="H267" i="37"/>
  <c r="H268" i="37"/>
  <c r="H270" i="37"/>
  <c r="H271" i="37"/>
  <c r="H272" i="37"/>
  <c r="H273" i="37"/>
  <c r="H274" i="37"/>
  <c r="H276" i="37"/>
  <c r="H277" i="37"/>
  <c r="H278" i="37"/>
  <c r="H279" i="37"/>
  <c r="H280" i="37"/>
  <c r="H281" i="37"/>
  <c r="H282" i="37"/>
  <c r="H289" i="37"/>
  <c r="H290" i="37"/>
  <c r="H291" i="37"/>
  <c r="H292"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D646" i="37"/>
  <c r="H646" i="37"/>
  <c r="C647" i="37"/>
  <c r="D647" i="37"/>
  <c r="H647" i="37"/>
  <c r="C648" i="37"/>
  <c r="D648" i="37"/>
  <c r="H648" i="37"/>
  <c r="C649" i="37"/>
  <c r="D649" i="37"/>
  <c r="H649" i="37"/>
  <c r="C650" i="37"/>
  <c r="D650" i="37"/>
  <c r="C651" i="37"/>
  <c r="H651" i="37"/>
  <c r="D651" i="37"/>
  <c r="C652" i="37"/>
  <c r="D652" i="37"/>
  <c r="H652" i="37"/>
  <c r="C653" i="37"/>
  <c r="D653" i="37"/>
  <c r="H653" i="37"/>
  <c r="C654" i="37"/>
  <c r="D654" i="37"/>
  <c r="H654" i="37"/>
  <c r="C655" i="37"/>
  <c r="H655" i="37"/>
  <c r="D655" i="37"/>
  <c r="C656" i="37"/>
  <c r="D656" i="37"/>
  <c r="H656" i="37"/>
  <c r="C657" i="37"/>
  <c r="D657" i="37"/>
  <c r="H657" i="37"/>
  <c r="C658" i="37"/>
  <c r="D658" i="37"/>
  <c r="H658" i="37"/>
  <c r="C659" i="37"/>
  <c r="H659" i="37"/>
  <c r="D659" i="37"/>
  <c r="C660" i="37"/>
  <c r="D660" i="37"/>
  <c r="H660" i="37"/>
  <c r="C661" i="37"/>
  <c r="H661" i="37"/>
  <c r="D661" i="37"/>
  <c r="C662" i="37"/>
  <c r="H662" i="37"/>
  <c r="D662" i="37"/>
  <c r="C663" i="37"/>
  <c r="D663" i="37"/>
  <c r="H663" i="37"/>
  <c r="C664" i="37"/>
  <c r="D664" i="37"/>
  <c r="H664" i="37"/>
  <c r="C665" i="37"/>
  <c r="D665" i="37"/>
  <c r="H665" i="37"/>
  <c r="C666" i="37"/>
  <c r="H666" i="37"/>
  <c r="D666" i="37"/>
  <c r="C667" i="37"/>
  <c r="H667" i="37"/>
  <c r="D667" i="37"/>
  <c r="C668" i="37"/>
  <c r="D668" i="37"/>
  <c r="H668" i="37"/>
  <c r="C669" i="37"/>
  <c r="H669" i="37"/>
  <c r="D669" i="37"/>
  <c r="C670" i="37"/>
  <c r="H670" i="37"/>
  <c r="D670" i="37"/>
  <c r="C671" i="37"/>
  <c r="D671" i="37"/>
  <c r="H671" i="37"/>
  <c r="C672" i="37"/>
  <c r="D672" i="37"/>
  <c r="H672" i="37"/>
  <c r="C673" i="37"/>
  <c r="D673" i="37"/>
  <c r="H673" i="37"/>
  <c r="C674" i="37"/>
  <c r="H674" i="37"/>
  <c r="D674" i="37"/>
  <c r="C675" i="37"/>
  <c r="H675" i="37"/>
  <c r="D675" i="37"/>
  <c r="C676" i="37"/>
  <c r="D676" i="37"/>
  <c r="H676" i="37"/>
  <c r="C677" i="37"/>
  <c r="H677" i="37"/>
  <c r="D677" i="37"/>
  <c r="C678" i="37"/>
  <c r="H678" i="37"/>
  <c r="D678" i="37"/>
  <c r="C679" i="37"/>
  <c r="D679" i="37"/>
  <c r="H679" i="37"/>
  <c r="C680" i="37"/>
  <c r="D680" i="37"/>
  <c r="H680" i="37"/>
  <c r="C681" i="37"/>
  <c r="D681" i="37"/>
  <c r="H681" i="37"/>
  <c r="C682" i="37"/>
  <c r="D682" i="37"/>
  <c r="C683" i="37"/>
  <c r="H683" i="37"/>
  <c r="D683" i="37"/>
  <c r="C684" i="37"/>
  <c r="D684" i="37"/>
  <c r="H684" i="37"/>
  <c r="C685" i="37"/>
  <c r="H685" i="37"/>
  <c r="D685" i="37"/>
  <c r="C686" i="37"/>
  <c r="H686" i="37"/>
  <c r="D686" i="37"/>
  <c r="C687" i="37"/>
  <c r="H687" i="37"/>
  <c r="D687" i="37"/>
  <c r="C688" i="37"/>
  <c r="D688" i="37"/>
  <c r="H688" i="37"/>
  <c r="C689" i="37"/>
  <c r="D689" i="37"/>
  <c r="H689" i="37"/>
  <c r="C690" i="37"/>
  <c r="H690" i="37"/>
  <c r="D690" i="37"/>
  <c r="C691" i="37"/>
  <c r="D691" i="37"/>
  <c r="H691" i="37"/>
  <c r="C692" i="37"/>
  <c r="D692" i="37"/>
  <c r="H692" i="37"/>
  <c r="C693" i="37"/>
  <c r="H693" i="37"/>
  <c r="D693" i="37"/>
  <c r="C694" i="37"/>
  <c r="H694" i="37"/>
  <c r="D694" i="37"/>
  <c r="C695" i="37"/>
  <c r="D695" i="37"/>
  <c r="H695" i="37"/>
  <c r="C696" i="37"/>
  <c r="D696" i="37"/>
  <c r="H696" i="37"/>
  <c r="C697" i="37"/>
  <c r="D697" i="37"/>
  <c r="H697" i="37"/>
  <c r="C698" i="37"/>
  <c r="H698" i="37"/>
  <c r="D698" i="37"/>
  <c r="C699" i="37"/>
  <c r="H699" i="37"/>
  <c r="D699" i="37"/>
  <c r="C700" i="37"/>
  <c r="D700" i="37"/>
  <c r="H700" i="37"/>
  <c r="C701" i="37"/>
  <c r="H701" i="37"/>
  <c r="D701" i="37"/>
  <c r="C702" i="37"/>
  <c r="H702" i="37"/>
  <c r="D702" i="37"/>
  <c r="C703" i="37"/>
  <c r="D703" i="37"/>
  <c r="H703" i="37"/>
  <c r="C704" i="37"/>
  <c r="D704" i="37"/>
  <c r="H704" i="37"/>
  <c r="C705" i="37"/>
  <c r="H705" i="37"/>
  <c r="D705" i="37"/>
  <c r="C706" i="37"/>
  <c r="H706" i="37"/>
  <c r="D706" i="37"/>
  <c r="C707" i="37"/>
  <c r="H707" i="37"/>
  <c r="D707" i="37"/>
  <c r="C708" i="37"/>
  <c r="D708" i="37"/>
  <c r="H708" i="37"/>
  <c r="C709" i="37"/>
  <c r="H709" i="37"/>
  <c r="D709" i="37"/>
  <c r="C710" i="37"/>
  <c r="D710" i="37"/>
  <c r="H710" i="37"/>
  <c r="C711" i="37"/>
  <c r="D711" i="37"/>
  <c r="H711" i="37"/>
  <c r="C712" i="37"/>
  <c r="D712" i="37"/>
  <c r="H712" i="37"/>
  <c r="C713" i="37"/>
  <c r="D713" i="37"/>
  <c r="H713" i="37"/>
  <c r="C714" i="37"/>
  <c r="D714" i="37"/>
  <c r="C715" i="37"/>
  <c r="H715" i="37"/>
  <c r="D715" i="37"/>
  <c r="C716" i="37"/>
  <c r="D716" i="37"/>
  <c r="H716" i="37"/>
  <c r="C717" i="37"/>
  <c r="H717" i="37"/>
  <c r="D717" i="37"/>
  <c r="C718" i="37"/>
  <c r="D718" i="37"/>
  <c r="H718" i="37"/>
  <c r="C719" i="37"/>
  <c r="D719" i="37"/>
  <c r="G719" i="37"/>
  <c r="C720" i="37"/>
  <c r="D720" i="37"/>
  <c r="H720" i="37"/>
  <c r="C721" i="37"/>
  <c r="D721" i="37"/>
  <c r="H721" i="37"/>
  <c r="C722" i="37"/>
  <c r="H722" i="37"/>
  <c r="D722" i="37"/>
  <c r="C723" i="37"/>
  <c r="H723" i="37"/>
  <c r="D723" i="37"/>
  <c r="C724" i="37"/>
  <c r="D724" i="37"/>
  <c r="H724" i="37"/>
  <c r="C725" i="37"/>
  <c r="H725" i="37"/>
  <c r="D725" i="37"/>
  <c r="C726" i="37"/>
  <c r="H726" i="37"/>
  <c r="D726" i="37"/>
  <c r="C727" i="37"/>
  <c r="D727" i="37"/>
  <c r="H727" i="37"/>
  <c r="C728" i="37"/>
  <c r="D728" i="37"/>
  <c r="H728" i="37"/>
  <c r="C729" i="37"/>
  <c r="D729" i="37"/>
  <c r="H729" i="37"/>
  <c r="C730" i="37"/>
  <c r="H730" i="37"/>
  <c r="D730" i="37"/>
  <c r="C731" i="37"/>
  <c r="H731" i="37"/>
  <c r="D731" i="37"/>
  <c r="C732" i="37"/>
  <c r="H732" i="37"/>
  <c r="D732" i="37"/>
  <c r="C733" i="37"/>
  <c r="H733" i="37"/>
  <c r="D733" i="37"/>
  <c r="C734" i="37"/>
  <c r="H734" i="37"/>
  <c r="D734" i="37"/>
  <c r="C735" i="37"/>
  <c r="D735" i="37"/>
  <c r="H735" i="37"/>
  <c r="C736" i="37"/>
  <c r="D736" i="37"/>
  <c r="H736" i="37"/>
  <c r="C737" i="37"/>
  <c r="D737" i="37"/>
  <c r="H737" i="37"/>
  <c r="C738" i="37"/>
  <c r="D738" i="37"/>
  <c r="C739" i="37"/>
  <c r="H739" i="37"/>
  <c r="D739" i="37"/>
  <c r="C740" i="37"/>
  <c r="D740" i="37"/>
  <c r="H740" i="37"/>
  <c r="C741" i="37"/>
  <c r="H741" i="37"/>
  <c r="D741" i="37"/>
  <c r="C742" i="37"/>
  <c r="H742" i="37"/>
  <c r="D742" i="37"/>
  <c r="C743" i="37"/>
  <c r="H743" i="37"/>
  <c r="D743" i="37"/>
  <c r="C744" i="37"/>
  <c r="D744" i="37"/>
  <c r="H744" i="37"/>
  <c r="C745" i="37"/>
  <c r="D745" i="37"/>
  <c r="H745" i="37"/>
  <c r="C746" i="37"/>
  <c r="H746" i="37"/>
  <c r="D746" i="37"/>
  <c r="C747" i="37"/>
  <c r="H747" i="37"/>
  <c r="D747" i="37"/>
  <c r="C748" i="37"/>
  <c r="D748" i="37"/>
  <c r="H748" i="37"/>
  <c r="C749" i="37"/>
  <c r="D749" i="37"/>
  <c r="H749" i="37"/>
  <c r="C750" i="37"/>
  <c r="H750" i="37"/>
  <c r="D750" i="37"/>
  <c r="C751" i="37"/>
  <c r="D751" i="37"/>
  <c r="H751" i="37"/>
  <c r="C752" i="37"/>
  <c r="D752" i="37"/>
  <c r="H752" i="37"/>
  <c r="C753" i="37"/>
  <c r="D753" i="37"/>
  <c r="H753" i="37"/>
  <c r="C754" i="37"/>
  <c r="D754" i="37"/>
  <c r="C755" i="37"/>
  <c r="D755" i="37"/>
  <c r="H755" i="37"/>
  <c r="C756" i="37"/>
  <c r="D756" i="37"/>
  <c r="H756" i="37"/>
  <c r="C757" i="37"/>
  <c r="H757" i="37"/>
  <c r="D757" i="37"/>
  <c r="C758" i="37"/>
  <c r="H758" i="37"/>
  <c r="D758" i="37"/>
  <c r="C759" i="37"/>
  <c r="D759" i="37"/>
  <c r="H759" i="37"/>
  <c r="C760" i="37"/>
  <c r="D760" i="37"/>
  <c r="H760" i="37"/>
  <c r="C761" i="37"/>
  <c r="D761" i="37"/>
  <c r="H761" i="37"/>
  <c r="C762" i="37"/>
  <c r="D762" i="37"/>
  <c r="C763" i="37"/>
  <c r="H763" i="37"/>
  <c r="D763" i="37"/>
  <c r="C764" i="37"/>
  <c r="D764" i="37"/>
  <c r="H764" i="37"/>
  <c r="C765" i="37"/>
  <c r="H765" i="37"/>
  <c r="D765" i="37"/>
  <c r="C766" i="37"/>
  <c r="H766" i="37"/>
  <c r="D766" i="37"/>
  <c r="C767" i="37"/>
  <c r="D767" i="37"/>
  <c r="H767" i="37"/>
  <c r="C768" i="37"/>
  <c r="D768" i="37"/>
  <c r="H768" i="37"/>
  <c r="C769" i="37"/>
  <c r="D769" i="37"/>
  <c r="H769" i="37"/>
  <c r="C770" i="37"/>
  <c r="D770" i="37"/>
  <c r="C771" i="37"/>
  <c r="H771" i="37"/>
  <c r="D771" i="37"/>
  <c r="C772" i="37"/>
  <c r="D772" i="37"/>
  <c r="H772" i="37"/>
  <c r="C773" i="37"/>
  <c r="H773" i="37"/>
  <c r="D773" i="37"/>
  <c r="C774" i="37"/>
  <c r="H774" i="37"/>
  <c r="D774" i="37"/>
  <c r="C775" i="37"/>
  <c r="H775" i="37"/>
  <c r="D775" i="37"/>
  <c r="C776" i="37"/>
  <c r="D776" i="37"/>
  <c r="H776" i="37"/>
  <c r="C777" i="37"/>
  <c r="D777" i="37"/>
  <c r="H777" i="37"/>
  <c r="C778" i="37"/>
  <c r="D778" i="37"/>
  <c r="C779" i="37"/>
  <c r="H779" i="37"/>
  <c r="D779" i="37"/>
  <c r="C780" i="37"/>
  <c r="D780" i="37"/>
  <c r="H780" i="37"/>
  <c r="C781" i="37"/>
  <c r="H781" i="37"/>
  <c r="D781" i="37"/>
  <c r="C782" i="37"/>
  <c r="H782" i="37"/>
  <c r="D782" i="37"/>
  <c r="C783" i="37"/>
  <c r="D783" i="37"/>
  <c r="H783" i="37"/>
  <c r="C784" i="37"/>
  <c r="D784" i="37"/>
  <c r="H784" i="37"/>
  <c r="C785" i="37"/>
  <c r="D785" i="37"/>
  <c r="H785" i="37"/>
  <c r="C786" i="37"/>
  <c r="H786" i="37"/>
  <c r="D786" i="37"/>
  <c r="C787" i="37"/>
  <c r="H787" i="37"/>
  <c r="D787" i="37"/>
  <c r="C788" i="37"/>
  <c r="D788" i="37"/>
  <c r="H788" i="37"/>
  <c r="C789" i="37"/>
  <c r="H789" i="37"/>
  <c r="D789" i="37"/>
  <c r="C790" i="37"/>
  <c r="H790" i="37"/>
  <c r="D790" i="37"/>
  <c r="C791" i="37"/>
  <c r="D791" i="37"/>
  <c r="H791" i="37"/>
  <c r="C792" i="37"/>
  <c r="D792" i="37"/>
  <c r="H792" i="37"/>
  <c r="C793" i="37"/>
  <c r="D793" i="37"/>
  <c r="H793" i="37"/>
  <c r="C794" i="37"/>
  <c r="H794" i="37"/>
  <c r="D794" i="37"/>
  <c r="C795" i="37"/>
  <c r="D795" i="37"/>
  <c r="C796" i="37"/>
  <c r="D796" i="37"/>
  <c r="H796" i="37"/>
  <c r="C797" i="37"/>
  <c r="D797" i="37"/>
  <c r="H797" i="37"/>
  <c r="C798" i="37"/>
  <c r="H798" i="37"/>
  <c r="D798" i="37"/>
  <c r="C799" i="37"/>
  <c r="H799" i="37"/>
  <c r="D799" i="37"/>
  <c r="C800" i="37"/>
  <c r="D800" i="37"/>
  <c r="H800" i="37"/>
  <c r="C801" i="37"/>
  <c r="D801" i="37"/>
  <c r="H801" i="37"/>
  <c r="C802" i="37"/>
  <c r="H802" i="37"/>
  <c r="D802" i="37"/>
  <c r="C803" i="37"/>
  <c r="D803" i="37"/>
  <c r="C804" i="37"/>
  <c r="D804" i="37"/>
  <c r="H804" i="37"/>
  <c r="C805" i="37"/>
  <c r="H805" i="37"/>
  <c r="D805" i="37"/>
  <c r="C806" i="37"/>
  <c r="H806" i="37"/>
  <c r="D806" i="37"/>
  <c r="C807" i="37"/>
  <c r="H807" i="37"/>
  <c r="D807" i="37"/>
  <c r="C808" i="37"/>
  <c r="D808" i="37"/>
  <c r="H808" i="37"/>
  <c r="C809" i="37"/>
  <c r="D809" i="37"/>
  <c r="H809" i="37"/>
  <c r="C810" i="37"/>
  <c r="D810" i="37"/>
  <c r="C811" i="37"/>
  <c r="D811" i="37"/>
  <c r="C812" i="37"/>
  <c r="D812" i="37"/>
  <c r="H812" i="37"/>
  <c r="C813" i="37"/>
  <c r="H813" i="37"/>
  <c r="D813" i="37"/>
  <c r="C814" i="37"/>
  <c r="D814" i="37"/>
  <c r="H814" i="37"/>
  <c r="C815" i="37"/>
  <c r="D815" i="37"/>
  <c r="H815" i="37"/>
  <c r="C816" i="37"/>
  <c r="D816" i="37"/>
  <c r="H816" i="37"/>
  <c r="C817" i="37"/>
  <c r="D817" i="37"/>
  <c r="H817" i="37"/>
  <c r="C818" i="37"/>
  <c r="D818" i="37"/>
  <c r="C819" i="37"/>
  <c r="H819" i="37"/>
  <c r="D819" i="37"/>
  <c r="C820" i="37"/>
  <c r="D820" i="37"/>
  <c r="H820" i="37"/>
  <c r="C821" i="37"/>
  <c r="H821" i="37"/>
  <c r="D821" i="37"/>
  <c r="C822" i="37"/>
  <c r="D822" i="37"/>
  <c r="H822" i="37"/>
  <c r="C823" i="37"/>
  <c r="H823" i="37"/>
  <c r="D823" i="37"/>
  <c r="C824" i="37"/>
  <c r="D824" i="37"/>
  <c r="H824" i="37"/>
  <c r="C825" i="37"/>
  <c r="D825" i="37"/>
  <c r="H825" i="37"/>
  <c r="C826" i="37"/>
  <c r="H826" i="37"/>
  <c r="D826" i="37"/>
  <c r="C827" i="37"/>
  <c r="H827" i="37"/>
  <c r="D827" i="37"/>
  <c r="C828" i="37"/>
  <c r="D828" i="37"/>
  <c r="H828" i="37"/>
  <c r="C829" i="37"/>
  <c r="H829" i="37"/>
  <c r="D829" i="37"/>
  <c r="C830" i="37"/>
  <c r="H830" i="37"/>
  <c r="D830" i="37"/>
  <c r="C831" i="37"/>
  <c r="D831" i="37"/>
  <c r="H831" i="37"/>
  <c r="C832" i="37"/>
  <c r="D832" i="37"/>
  <c r="H832" i="37"/>
  <c r="C833" i="37"/>
  <c r="D833" i="37"/>
  <c r="H833" i="37"/>
  <c r="C834" i="37"/>
  <c r="H834" i="37"/>
  <c r="D834" i="37"/>
  <c r="C835" i="37"/>
  <c r="D835" i="37"/>
  <c r="C836" i="37"/>
  <c r="H836" i="37"/>
  <c r="D836" i="37"/>
  <c r="C837" i="37"/>
  <c r="H837" i="37"/>
  <c r="D837" i="37"/>
  <c r="C838" i="37"/>
  <c r="D838" i="37"/>
  <c r="H838" i="37"/>
  <c r="C839" i="37"/>
  <c r="D839" i="37"/>
  <c r="H839" i="37"/>
  <c r="C840" i="37"/>
  <c r="H840" i="37"/>
  <c r="D840" i="37"/>
  <c r="C841" i="37"/>
  <c r="D841" i="37"/>
  <c r="H841" i="37"/>
  <c r="C842" i="37"/>
  <c r="D842" i="37"/>
  <c r="H842" i="37"/>
  <c r="C843" i="37"/>
  <c r="D843" i="37"/>
  <c r="C844" i="37"/>
  <c r="H844" i="37"/>
  <c r="D844" i="37"/>
  <c r="C845" i="37"/>
  <c r="D845" i="37"/>
  <c r="H845" i="37"/>
  <c r="C846" i="37"/>
  <c r="D846" i="37"/>
  <c r="H846" i="37"/>
  <c r="C847" i="37"/>
  <c r="H847" i="37"/>
  <c r="D847" i="37"/>
  <c r="C848" i="37"/>
  <c r="H848" i="37"/>
  <c r="D848" i="37"/>
  <c r="C849" i="37"/>
  <c r="D849" i="37"/>
  <c r="H849" i="37"/>
  <c r="C850" i="37"/>
  <c r="D850" i="37"/>
  <c r="H850" i="37"/>
  <c r="C851" i="37"/>
  <c r="H851" i="37"/>
  <c r="D851" i="37"/>
  <c r="C852" i="37"/>
  <c r="D852" i="37"/>
  <c r="H852" i="37"/>
  <c r="C853" i="37"/>
  <c r="D853" i="37"/>
  <c r="H853" i="37"/>
  <c r="C854" i="37"/>
  <c r="H854" i="37"/>
  <c r="D854" i="37"/>
  <c r="C855" i="37"/>
  <c r="H855" i="37"/>
  <c r="D855" i="37"/>
  <c r="C856" i="37"/>
  <c r="D856" i="37"/>
  <c r="H856" i="37"/>
  <c r="C857" i="37"/>
  <c r="D857" i="37"/>
  <c r="H857" i="37"/>
  <c r="C858" i="37"/>
  <c r="H858" i="37"/>
  <c r="D858" i="37"/>
  <c r="C859" i="37"/>
  <c r="D859" i="37"/>
  <c r="C860" i="37"/>
  <c r="D860" i="37"/>
  <c r="H860" i="37"/>
  <c r="C861" i="37"/>
  <c r="H861" i="37"/>
  <c r="D861" i="37"/>
  <c r="C862" i="37"/>
  <c r="H862" i="37"/>
  <c r="D862" i="37"/>
  <c r="C863" i="37"/>
  <c r="D863" i="37"/>
  <c r="H863" i="37"/>
  <c r="C864" i="37"/>
  <c r="D864" i="37"/>
  <c r="H864" i="37"/>
  <c r="C865" i="37"/>
  <c r="D865" i="37"/>
  <c r="H865" i="37"/>
  <c r="C866" i="37"/>
  <c r="H866" i="37"/>
  <c r="D866" i="37"/>
  <c r="C867" i="37"/>
  <c r="H867" i="37"/>
  <c r="D867" i="37"/>
  <c r="C868" i="37"/>
  <c r="H868" i="37"/>
  <c r="D868" i="37"/>
  <c r="C869" i="37"/>
  <c r="H869" i="37"/>
  <c r="D869" i="37"/>
  <c r="C870" i="37"/>
  <c r="D870" i="37"/>
  <c r="H870" i="37"/>
  <c r="C871" i="37"/>
  <c r="D871" i="37"/>
  <c r="H871" i="37"/>
  <c r="C872" i="37"/>
  <c r="H872" i="37"/>
  <c r="D872" i="37"/>
  <c r="C873" i="37"/>
  <c r="D873" i="37"/>
  <c r="H873" i="37"/>
  <c r="C874" i="37"/>
  <c r="D874" i="37"/>
  <c r="H874" i="37"/>
  <c r="C875" i="37"/>
  <c r="D875" i="37"/>
  <c r="C876" i="37"/>
  <c r="H876" i="37"/>
  <c r="D876" i="37"/>
  <c r="C877" i="37"/>
  <c r="D877" i="37"/>
  <c r="H877" i="37"/>
  <c r="C878" i="37"/>
  <c r="D878" i="37"/>
  <c r="H878" i="37"/>
  <c r="C879" i="37"/>
  <c r="H879" i="37"/>
  <c r="D879" i="37"/>
  <c r="C880" i="37"/>
  <c r="H880" i="37"/>
  <c r="D880" i="37"/>
  <c r="C881" i="37"/>
  <c r="D881" i="37"/>
  <c r="H881" i="37"/>
  <c r="C882" i="37"/>
  <c r="D882" i="37"/>
  <c r="H882" i="37"/>
  <c r="C883" i="37"/>
  <c r="H883" i="37"/>
  <c r="D883" i="37"/>
  <c r="C884" i="37"/>
  <c r="D884" i="37"/>
  <c r="H884" i="37"/>
  <c r="C885" i="37"/>
  <c r="D885" i="37"/>
  <c r="H885" i="37"/>
  <c r="C886" i="37"/>
  <c r="H886" i="37"/>
  <c r="D886" i="37"/>
  <c r="C887" i="37"/>
  <c r="H887" i="37"/>
  <c r="D887" i="37"/>
  <c r="C888" i="37"/>
  <c r="D888" i="37"/>
  <c r="H888" i="37"/>
  <c r="C889" i="37"/>
  <c r="D889" i="37"/>
  <c r="H889" i="37"/>
  <c r="C890" i="37"/>
  <c r="H890" i="37"/>
  <c r="D890" i="37"/>
  <c r="C891" i="37"/>
  <c r="H891" i="37"/>
  <c r="D891" i="37"/>
  <c r="C892" i="37"/>
  <c r="D892" i="37"/>
  <c r="H892" i="37"/>
  <c r="C893" i="37"/>
  <c r="H893" i="37"/>
  <c r="D893" i="37"/>
  <c r="C894" i="37"/>
  <c r="H894" i="37"/>
  <c r="D894" i="37"/>
  <c r="C895" i="37"/>
  <c r="D895" i="37"/>
  <c r="H895" i="37"/>
  <c r="C896" i="37"/>
  <c r="D896" i="37"/>
  <c r="H896" i="37"/>
  <c r="C897" i="37"/>
  <c r="D897" i="37"/>
  <c r="H897" i="37"/>
  <c r="C898" i="37"/>
  <c r="H898" i="37"/>
  <c r="D898" i="37"/>
  <c r="C899" i="37"/>
  <c r="D899" i="37"/>
  <c r="C900" i="37"/>
  <c r="H900" i="37"/>
  <c r="D900" i="37"/>
  <c r="C901" i="37"/>
  <c r="H901" i="37"/>
  <c r="D901" i="37"/>
  <c r="C902" i="37"/>
  <c r="D902" i="37"/>
  <c r="H902" i="37"/>
  <c r="C903" i="37"/>
  <c r="D903" i="37"/>
  <c r="H903" i="37"/>
  <c r="C904" i="37"/>
  <c r="H904" i="37"/>
  <c r="D904" i="37"/>
  <c r="C905" i="37"/>
  <c r="D905" i="37"/>
  <c r="H905" i="37"/>
  <c r="C906" i="37"/>
  <c r="D906" i="37"/>
  <c r="H906" i="37"/>
  <c r="C907" i="37"/>
  <c r="D907" i="37"/>
  <c r="C908" i="37"/>
  <c r="H908" i="37"/>
  <c r="D908" i="37"/>
  <c r="C909" i="37"/>
  <c r="D909" i="37"/>
  <c r="H909" i="37"/>
  <c r="C910" i="37"/>
  <c r="D910" i="37"/>
  <c r="H910" i="37"/>
  <c r="C911" i="37"/>
  <c r="H911" i="37"/>
  <c r="D911" i="37"/>
  <c r="C912" i="37"/>
  <c r="H912" i="37"/>
  <c r="D912" i="37"/>
  <c r="C913" i="37"/>
  <c r="D913" i="37"/>
  <c r="H913" i="37"/>
  <c r="C914" i="37"/>
  <c r="D914" i="37"/>
  <c r="H914" i="37"/>
  <c r="C915" i="37"/>
  <c r="H915" i="37"/>
  <c r="D915" i="37"/>
  <c r="C916" i="37"/>
  <c r="D916" i="37"/>
  <c r="H916" i="37"/>
  <c r="C917" i="37"/>
  <c r="D917" i="37"/>
  <c r="H917" i="37"/>
  <c r="C918" i="37"/>
  <c r="H918" i="37"/>
  <c r="D918" i="37"/>
  <c r="C919" i="37"/>
  <c r="H919" i="37"/>
  <c r="D919" i="37"/>
  <c r="C920" i="37"/>
  <c r="D920" i="37"/>
  <c r="H920" i="37"/>
  <c r="C921" i="37"/>
  <c r="D921" i="37"/>
  <c r="H921" i="37"/>
  <c r="C922" i="37"/>
  <c r="H922" i="37"/>
  <c r="D922" i="37"/>
  <c r="C923" i="37"/>
  <c r="D923" i="37"/>
  <c r="C924" i="37"/>
  <c r="D924" i="37"/>
  <c r="H924" i="37"/>
  <c r="C925" i="37"/>
  <c r="H925" i="37"/>
  <c r="D925" i="37"/>
  <c r="C926" i="37"/>
  <c r="H926" i="37"/>
  <c r="D926" i="37"/>
  <c r="C927" i="37"/>
  <c r="D927" i="37"/>
  <c r="H927" i="37"/>
  <c r="C928" i="37"/>
  <c r="D928" i="37"/>
  <c r="H928" i="37"/>
  <c r="C929" i="37"/>
  <c r="D929" i="37"/>
  <c r="H929" i="37"/>
  <c r="C930" i="37"/>
  <c r="H930" i="37"/>
  <c r="D930" i="37"/>
  <c r="C931" i="37"/>
  <c r="H931" i="37"/>
  <c r="D931" i="37"/>
  <c r="C932" i="37"/>
  <c r="H932" i="37"/>
  <c r="D932" i="37"/>
  <c r="C933" i="37"/>
  <c r="H933" i="37"/>
  <c r="D933" i="37"/>
  <c r="C934" i="37"/>
  <c r="D934" i="37"/>
  <c r="H934" i="37"/>
  <c r="C935" i="37"/>
  <c r="D935" i="37"/>
  <c r="H935" i="37"/>
  <c r="C936" i="37"/>
  <c r="H936" i="37"/>
  <c r="D936" i="37"/>
  <c r="C937" i="37"/>
  <c r="D937" i="37"/>
  <c r="H937" i="37"/>
  <c r="C938" i="37"/>
  <c r="D938" i="37"/>
  <c r="H938" i="37"/>
  <c r="C939" i="37"/>
  <c r="D939" i="37"/>
  <c r="C940" i="37"/>
  <c r="D940" i="37"/>
  <c r="H940" i="37"/>
  <c r="C941" i="37"/>
  <c r="D941" i="37"/>
  <c r="H941" i="37"/>
  <c r="C942" i="37"/>
  <c r="D942" i="37"/>
  <c r="H942" i="37"/>
  <c r="C943" i="37"/>
  <c r="H943" i="37"/>
  <c r="D943" i="37"/>
  <c r="C944" i="37"/>
  <c r="H944" i="37"/>
  <c r="D944" i="37"/>
  <c r="C945" i="37"/>
  <c r="D945" i="37"/>
  <c r="H945" i="37"/>
  <c r="C946" i="37"/>
  <c r="D946" i="37"/>
  <c r="H946" i="37"/>
  <c r="C947" i="37"/>
  <c r="H947" i="37"/>
  <c r="D947" i="37"/>
  <c r="C948" i="37"/>
  <c r="D948" i="37"/>
  <c r="H948" i="37"/>
  <c r="C949" i="37"/>
  <c r="D949" i="37"/>
  <c r="H949" i="37"/>
  <c r="C950" i="37"/>
  <c r="H950" i="37"/>
  <c r="D950" i="37"/>
  <c r="C951" i="37"/>
  <c r="H951" i="37"/>
  <c r="D951" i="37"/>
  <c r="C952" i="37"/>
  <c r="D952" i="37"/>
  <c r="H952" i="37"/>
  <c r="C953" i="37"/>
  <c r="D953" i="37"/>
  <c r="H953" i="37"/>
  <c r="C954" i="37"/>
  <c r="H954" i="37"/>
  <c r="D954" i="37"/>
  <c r="C955" i="37"/>
  <c r="H955" i="37"/>
  <c r="D955" i="37"/>
  <c r="C956" i="37"/>
  <c r="D956" i="37"/>
  <c r="H956" i="37"/>
  <c r="C957" i="37"/>
  <c r="H957" i="37"/>
  <c r="D957" i="37"/>
  <c r="C958" i="37"/>
  <c r="H958" i="37"/>
  <c r="D958" i="37"/>
  <c r="C959" i="37"/>
  <c r="D959" i="37"/>
  <c r="H959" i="37"/>
  <c r="C960" i="37"/>
  <c r="D960" i="37"/>
  <c r="H960" i="37"/>
  <c r="C961" i="37"/>
  <c r="D961" i="37"/>
  <c r="H961" i="37"/>
  <c r="C962" i="37"/>
  <c r="H962" i="37"/>
  <c r="D962" i="37"/>
  <c r="C963" i="37"/>
  <c r="D963" i="37"/>
  <c r="C964" i="37"/>
  <c r="H964" i="37"/>
  <c r="D964" i="37"/>
  <c r="C965" i="37"/>
  <c r="H965" i="37"/>
  <c r="D965" i="37"/>
  <c r="C966" i="37"/>
  <c r="D966" i="37"/>
  <c r="H966" i="37"/>
  <c r="C967" i="37"/>
  <c r="D967" i="37"/>
  <c r="H967" i="37"/>
  <c r="C968" i="37"/>
  <c r="H968" i="37"/>
  <c r="D968" i="37"/>
  <c r="C969" i="37"/>
  <c r="H969" i="37"/>
  <c r="D969" i="37"/>
  <c r="C970" i="37"/>
  <c r="D970" i="37"/>
  <c r="H970" i="37"/>
  <c r="C971" i="37"/>
  <c r="D971" i="37"/>
  <c r="H971" i="37"/>
  <c r="C972" i="37"/>
  <c r="H972" i="37"/>
  <c r="D972" i="37"/>
  <c r="C973" i="37"/>
  <c r="H973" i="37"/>
  <c r="D973" i="37"/>
  <c r="C974" i="37"/>
  <c r="D974" i="37"/>
  <c r="H974" i="37"/>
  <c r="C975" i="37"/>
  <c r="D975" i="37"/>
  <c r="H975" i="37"/>
  <c r="C976" i="37"/>
  <c r="H976" i="37"/>
  <c r="D976" i="37"/>
  <c r="C977" i="37"/>
  <c r="H977" i="37"/>
  <c r="D977" i="37"/>
  <c r="C978" i="37"/>
  <c r="D978" i="37"/>
  <c r="H978" i="37"/>
  <c r="C979" i="37"/>
  <c r="D979" i="37"/>
  <c r="H979" i="37"/>
  <c r="C980" i="37"/>
  <c r="H980" i="37"/>
  <c r="D980" i="37"/>
  <c r="C981" i="37"/>
  <c r="H981" i="37"/>
  <c r="D981" i="37"/>
  <c r="C982" i="37"/>
  <c r="D982" i="37"/>
  <c r="H982" i="37"/>
  <c r="C983" i="37"/>
  <c r="D983" i="37"/>
  <c r="H983" i="37"/>
  <c r="E174" i="3"/>
  <c r="E175" i="3"/>
  <c r="E177" i="3"/>
  <c r="G231" i="3"/>
  <c r="H231" i="3"/>
  <c r="E231" i="3"/>
  <c r="B231" i="3"/>
  <c r="H279" i="3"/>
  <c r="I279" i="3"/>
  <c r="E279" i="3"/>
  <c r="B279" i="3"/>
  <c r="G280" i="3"/>
  <c r="E280" i="3"/>
  <c r="H280" i="3"/>
  <c r="G7" i="3"/>
  <c r="U6" i="3"/>
  <c r="J7" i="3"/>
  <c r="B2" i="37"/>
  <c r="B3" i="37"/>
  <c r="B4" i="37"/>
  <c r="B5" i="37"/>
  <c r="G5" i="37"/>
  <c r="B6" i="37"/>
  <c r="G6" i="37"/>
  <c r="B7" i="37"/>
  <c r="G7" i="37"/>
  <c r="B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B163" i="37"/>
  <c r="G163" i="37"/>
  <c r="B164" i="37"/>
  <c r="G164" i="37"/>
  <c r="B165" i="37"/>
  <c r="B166" i="37"/>
  <c r="B167" i="37"/>
  <c r="G167" i="37"/>
  <c r="B168" i="37"/>
  <c r="G168" i="37"/>
  <c r="B169" i="37"/>
  <c r="G169" i="37"/>
  <c r="B170" i="37"/>
  <c r="G170" i="37"/>
  <c r="B171" i="37"/>
  <c r="G171" i="37"/>
  <c r="B172" i="37"/>
  <c r="G172" i="37"/>
  <c r="B173" i="37"/>
  <c r="B174" i="37"/>
  <c r="G174" i="37"/>
  <c r="B175" i="37"/>
  <c r="G175" i="37"/>
  <c r="B176" i="37"/>
  <c r="B177" i="37"/>
  <c r="G177" i="37"/>
  <c r="B178" i="37"/>
  <c r="G178" i="37"/>
  <c r="B179" i="37"/>
  <c r="G179" i="37"/>
  <c r="B180" i="37"/>
  <c r="B181" i="37"/>
  <c r="G181" i="37"/>
  <c r="B182" i="37"/>
  <c r="G182" i="37"/>
  <c r="B183" i="37"/>
  <c r="G183" i="37"/>
  <c r="B184" i="37"/>
  <c r="B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B262" i="37"/>
  <c r="G262" i="37"/>
  <c r="B263" i="37"/>
  <c r="G263" i="37"/>
  <c r="B264" i="37"/>
  <c r="B265" i="37"/>
  <c r="G265" i="37"/>
  <c r="B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G290" i="37"/>
  <c r="B291" i="37"/>
  <c r="G291" i="37"/>
  <c r="B292" i="37"/>
  <c r="G292" i="37"/>
  <c r="B293" i="37"/>
  <c r="B294" i="37"/>
  <c r="B295" i="37"/>
  <c r="B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B1222" i="37"/>
  <c r="B1223" i="37"/>
  <c r="B1224" i="37"/>
  <c r="G1224" i="37"/>
  <c r="B1225" i="37"/>
  <c r="G1225" i="37"/>
  <c r="B1226" i="37"/>
  <c r="G1226" i="37"/>
  <c r="B1227" i="37"/>
  <c r="B1228" i="37"/>
  <c r="B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G1242" i="37"/>
  <c r="D1242" i="37"/>
  <c r="B1243" i="37"/>
  <c r="C1243" i="37"/>
  <c r="D1243" i="37"/>
  <c r="G1243" i="37"/>
  <c r="B1244" i="37"/>
  <c r="C1244" i="37"/>
  <c r="H1244" i="37"/>
  <c r="D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C1295" i="37"/>
  <c r="D1295" i="37"/>
  <c r="G1295" i="37"/>
  <c r="B1296" i="37"/>
  <c r="C1296" i="37"/>
  <c r="D1296" i="37"/>
  <c r="G1296" i="37"/>
  <c r="B1297" i="37"/>
  <c r="C1297" i="37"/>
  <c r="D1297" i="37"/>
  <c r="G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B1430" i="37"/>
  <c r="G1430" i="37"/>
  <c r="B1431" i="37"/>
  <c r="G1431" i="37"/>
  <c r="B1432" i="37"/>
  <c r="G1432" i="37"/>
  <c r="B1433" i="37"/>
  <c r="G1433" i="37"/>
  <c r="B1434" i="37"/>
  <c r="G1434" i="37"/>
  <c r="B1435" i="37"/>
  <c r="B1436" i="37"/>
  <c r="B1437" i="37"/>
  <c r="B1438" i="37"/>
  <c r="B1439" i="37"/>
  <c r="C1439" i="37"/>
  <c r="D1439" i="37"/>
  <c r="G1439" i="37"/>
  <c r="B1440" i="37"/>
  <c r="C1440" i="37"/>
  <c r="D1440" i="37"/>
  <c r="G1440" i="37"/>
  <c r="B1441" i="37"/>
  <c r="C1441" i="37"/>
  <c r="D1441" i="37"/>
  <c r="G1441" i="37"/>
  <c r="B1442" i="37"/>
  <c r="C1442" i="37"/>
  <c r="D1442" i="37"/>
  <c r="G1442" i="37"/>
  <c r="B1443" i="37"/>
  <c r="C1443" i="37"/>
  <c r="D1443" i="37"/>
  <c r="G1443" i="37"/>
  <c r="B1444" i="37"/>
  <c r="C1444" i="37"/>
  <c r="D1444" i="37"/>
  <c r="G1444" i="37"/>
  <c r="B1445" i="37"/>
  <c r="B1446" i="37"/>
  <c r="C1446" i="37"/>
  <c r="D1446" i="37"/>
  <c r="G1446" i="37"/>
  <c r="B1447" i="37"/>
  <c r="C1447" i="37"/>
  <c r="D1447" i="37"/>
  <c r="G1447" i="37"/>
  <c r="B1448" i="37"/>
  <c r="C1448" i="37"/>
  <c r="D1448" i="37"/>
  <c r="G1448" i="37"/>
  <c r="B1449" i="37"/>
  <c r="C1449" i="37"/>
  <c r="D1449" i="37"/>
  <c r="G1449" i="37"/>
  <c r="B1450" i="37"/>
  <c r="C1450" i="37"/>
  <c r="D1450" i="37"/>
  <c r="G1450" i="37"/>
  <c r="B1451" i="37"/>
  <c r="C1451" i="37"/>
  <c r="D1451" i="37"/>
  <c r="G1451" i="37"/>
  <c r="B1452" i="37"/>
  <c r="C1452" i="37"/>
  <c r="D1452" i="37"/>
  <c r="G1452" i="37"/>
  <c r="B1453" i="37"/>
  <c r="B1454" i="37"/>
  <c r="B1455" i="37"/>
  <c r="C1455" i="37"/>
  <c r="D1455" i="37"/>
  <c r="G1455" i="37"/>
  <c r="B1456" i="37"/>
  <c r="C1456" i="37"/>
  <c r="D1456" i="37"/>
  <c r="G1456" i="37"/>
  <c r="B1457" i="37"/>
  <c r="C1457" i="37"/>
  <c r="D1457" i="37"/>
  <c r="G1457" i="37"/>
  <c r="B1458" i="37"/>
  <c r="C1458" i="37"/>
  <c r="D1458" i="37"/>
  <c r="G1458" i="37"/>
  <c r="B1459" i="37"/>
  <c r="C1459" i="37"/>
  <c r="D1459" i="37"/>
  <c r="G1459" i="37"/>
  <c r="B1460" i="37"/>
  <c r="C1460" i="37"/>
  <c r="D1460" i="37"/>
  <c r="G1460" i="37"/>
  <c r="B1461" i="37"/>
  <c r="B1462" i="37"/>
  <c r="C1462" i="37"/>
  <c r="D1462" i="37"/>
  <c r="G1462" i="37"/>
  <c r="B1463" i="37"/>
  <c r="C1463" i="37"/>
  <c r="D1463" i="37"/>
  <c r="G1463" i="37"/>
  <c r="B1464" i="37"/>
  <c r="C1464" i="37"/>
  <c r="D1464" i="37"/>
  <c r="G1464" i="37"/>
  <c r="B1465" i="37"/>
  <c r="C1465" i="37"/>
  <c r="D1465" i="37"/>
  <c r="G1465" i="37"/>
  <c r="B1466" i="37"/>
  <c r="C1466" i="37"/>
  <c r="D1466" i="37"/>
  <c r="G1466" i="37"/>
  <c r="B1467" i="37"/>
  <c r="C1467" i="37"/>
  <c r="D1467" i="37"/>
  <c r="G1467" i="37"/>
  <c r="B1468" i="37"/>
  <c r="C1468" i="37"/>
  <c r="D1468" i="37"/>
  <c r="G1468" i="37"/>
  <c r="B1469" i="37"/>
  <c r="B1470" i="37"/>
  <c r="B1471" i="37"/>
  <c r="C1471" i="37"/>
  <c r="D1471" i="37"/>
  <c r="G1471" i="37"/>
  <c r="B1472" i="37"/>
  <c r="C1472" i="37"/>
  <c r="D1472" i="37"/>
  <c r="G1472" i="37"/>
  <c r="B1473" i="37"/>
  <c r="C1473" i="37"/>
  <c r="D1473" i="37"/>
  <c r="G1473" i="37"/>
  <c r="B1474" i="37"/>
  <c r="C1474" i="37"/>
  <c r="D1474" i="37"/>
  <c r="G1474" i="37"/>
  <c r="B1475" i="37"/>
  <c r="B1476" i="37"/>
  <c r="C1476" i="37"/>
  <c r="D1476" i="37"/>
  <c r="G1476" i="37"/>
  <c r="B1477" i="37"/>
  <c r="C1477" i="37"/>
  <c r="D1477" i="37"/>
  <c r="G1477" i="37"/>
  <c r="B1478" i="37"/>
  <c r="C1478" i="37"/>
  <c r="D1478" i="37"/>
  <c r="G1478" i="37"/>
  <c r="B1479" i="37"/>
  <c r="C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G1572" i="37"/>
  <c r="B1573" i="37"/>
  <c r="C1573" i="37"/>
  <c r="G1573" i="37"/>
  <c r="B1574" i="37"/>
  <c r="G1574" i="37"/>
  <c r="C1574" i="37"/>
  <c r="B1575" i="37"/>
  <c r="C1575" i="37"/>
  <c r="G1575" i="37"/>
  <c r="B1576" i="37"/>
  <c r="B1577" i="37"/>
  <c r="C1577" i="37"/>
  <c r="G1577" i="37"/>
  <c r="B1578" i="37"/>
  <c r="C1578" i="37"/>
  <c r="B1579" i="37"/>
  <c r="G1579" i="37"/>
  <c r="C1579" i="37"/>
  <c r="B1580" i="37"/>
  <c r="C1580" i="37"/>
  <c r="G1580" i="37"/>
  <c r="E283" i="3"/>
  <c r="B283" i="3"/>
  <c r="G286" i="3"/>
  <c r="H286" i="3"/>
  <c r="E286" i="3"/>
  <c r="B286" i="3"/>
  <c r="G287" i="3"/>
  <c r="H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4" i="37"/>
  <c r="H1225" i="37"/>
  <c r="H1226" i="37"/>
  <c r="H1230" i="37"/>
  <c r="H1231" i="37"/>
  <c r="H1232" i="37"/>
  <c r="H1233" i="37"/>
  <c r="H1234" i="37"/>
  <c r="H1237" i="37"/>
  <c r="H1238" i="37"/>
  <c r="H1239" i="37"/>
  <c r="H1240" i="37"/>
  <c r="H1241" i="37"/>
  <c r="H1242" i="37"/>
  <c r="H1243"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E290" i="3"/>
  <c r="G291" i="3"/>
  <c r="H291" i="3"/>
  <c r="E291" i="3"/>
  <c r="G292" i="3"/>
  <c r="E292" i="3"/>
  <c r="H292" i="3"/>
  <c r="E295" i="3"/>
  <c r="G297" i="3"/>
  <c r="H297" i="3"/>
  <c r="E297" i="3"/>
  <c r="B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8" i="37"/>
  <c r="H1579" i="37"/>
  <c r="H1580" i="37"/>
  <c r="H1439" i="37"/>
  <c r="H1440" i="37"/>
  <c r="H1441" i="37"/>
  <c r="H1442" i="37"/>
  <c r="H1443" i="37"/>
  <c r="H1444" i="37"/>
  <c r="H1446" i="37"/>
  <c r="H1447" i="37"/>
  <c r="H1448" i="37"/>
  <c r="H1449" i="37"/>
  <c r="H1450" i="37"/>
  <c r="H1451" i="37"/>
  <c r="H1452" i="37"/>
  <c r="H1455" i="37"/>
  <c r="H1456" i="37"/>
  <c r="H1457" i="37"/>
  <c r="H1458" i="37"/>
  <c r="H1459" i="37"/>
  <c r="H1460" i="37"/>
  <c r="H1462" i="37"/>
  <c r="H1463" i="37"/>
  <c r="H1464" i="37"/>
  <c r="H1465" i="37"/>
  <c r="H1466" i="37"/>
  <c r="H1467" i="37"/>
  <c r="H1468" i="37"/>
  <c r="H1471" i="37"/>
  <c r="H1472" i="37"/>
  <c r="H1473"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30" i="37"/>
  <c r="H1431" i="37"/>
  <c r="H1432" i="37"/>
  <c r="H1433" i="37"/>
  <c r="H1434" i="37"/>
  <c r="C18" i="42"/>
  <c r="E76" i="27"/>
  <c r="D1048" i="37"/>
  <c r="D76" i="27"/>
  <c r="D75" i="27"/>
  <c r="L7" i="3"/>
  <c r="B174" i="3"/>
  <c r="B175" i="3"/>
  <c r="A295" i="3"/>
  <c r="A296" i="3"/>
  <c r="A297" i="3"/>
  <c r="A298" i="3"/>
  <c r="A299" i="3"/>
  <c r="A301" i="3"/>
  <c r="A302" i="3"/>
  <c r="A303" i="3"/>
  <c r="A305" i="3"/>
  <c r="A306" i="3"/>
  <c r="A307" i="3"/>
  <c r="A309" i="3"/>
  <c r="D472" i="1"/>
  <c r="E472" i="1"/>
  <c r="D460" i="37"/>
  <c r="D491" i="1"/>
  <c r="C479" i="37"/>
  <c r="E491" i="1"/>
  <c r="D479" i="37"/>
  <c r="D536" i="1"/>
  <c r="E536" i="1"/>
  <c r="D524" i="37"/>
  <c r="B177" i="3"/>
  <c r="D600" i="1"/>
  <c r="E600" i="1"/>
  <c r="D588" i="37"/>
  <c r="B66" i="3"/>
  <c r="B65" i="3"/>
  <c r="B63" i="3"/>
  <c r="B64" i="3"/>
  <c r="B68" i="3"/>
  <c r="B69" i="3"/>
  <c r="B70" i="3"/>
  <c r="B42" i="3"/>
  <c r="B36" i="3"/>
  <c r="B35" i="3"/>
  <c r="M26" i="3"/>
  <c r="F26" i="3"/>
  <c r="B26" i="3"/>
  <c r="N26" i="3"/>
  <c r="M25" i="3"/>
  <c r="N25" i="3"/>
  <c r="F25" i="3"/>
  <c r="D159" i="1"/>
  <c r="C149" i="37"/>
  <c r="D165" i="1"/>
  <c r="C155" i="37"/>
  <c r="E159" i="1"/>
  <c r="D149" i="37"/>
  <c r="E165" i="1"/>
  <c r="D155" i="37"/>
  <c r="D14" i="1"/>
  <c r="D23" i="1"/>
  <c r="D29" i="1"/>
  <c r="D35" i="1"/>
  <c r="C25" i="37"/>
  <c r="D43" i="1"/>
  <c r="C33" i="37"/>
  <c r="D46" i="1"/>
  <c r="C36" i="37"/>
  <c r="H36" i="37"/>
  <c r="D51" i="1"/>
  <c r="C41" i="37"/>
  <c r="D57" i="1"/>
  <c r="C47" i="37"/>
  <c r="D60" i="1"/>
  <c r="C50" i="37"/>
  <c r="D65" i="1"/>
  <c r="C55" i="37"/>
  <c r="D68" i="1"/>
  <c r="C58" i="37"/>
  <c r="D71" i="1"/>
  <c r="C61" i="37"/>
  <c r="D74" i="1"/>
  <c r="C64" i="37"/>
  <c r="D80" i="1"/>
  <c r="C70" i="37"/>
  <c r="D83" i="1"/>
  <c r="C73" i="37"/>
  <c r="D89" i="1"/>
  <c r="C79" i="37"/>
  <c r="D97" i="1"/>
  <c r="C87" i="37"/>
  <c r="D104" i="1"/>
  <c r="C94" i="37"/>
  <c r="D113" i="1"/>
  <c r="C103" i="37"/>
  <c r="D118" i="1"/>
  <c r="C108" i="37"/>
  <c r="D126" i="1"/>
  <c r="C116" i="37"/>
  <c r="D131" i="1"/>
  <c r="C121" i="37"/>
  <c r="D134" i="1"/>
  <c r="C124" i="37"/>
  <c r="D130" i="1"/>
  <c r="C120" i="37"/>
  <c r="D140" i="1"/>
  <c r="D139" i="1"/>
  <c r="C129" i="37"/>
  <c r="D146" i="1"/>
  <c r="C136" i="37"/>
  <c r="D145" i="1"/>
  <c r="C135" i="37"/>
  <c r="E14" i="1"/>
  <c r="D4" i="37"/>
  <c r="E23" i="1"/>
  <c r="D13" i="37"/>
  <c r="E29" i="1"/>
  <c r="F29" i="1"/>
  <c r="E35" i="1"/>
  <c r="G182" i="3"/>
  <c r="E182" i="3"/>
  <c r="B182" i="3"/>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G108" i="37"/>
  <c r="E126" i="1"/>
  <c r="D116" i="37"/>
  <c r="E131" i="1"/>
  <c r="D121" i="37"/>
  <c r="E134" i="1"/>
  <c r="D124" i="37"/>
  <c r="E140" i="1"/>
  <c r="D130" i="37"/>
  <c r="E146" i="1"/>
  <c r="D136" i="37"/>
  <c r="D77" i="1"/>
  <c r="C67" i="37"/>
  <c r="E77" i="1"/>
  <c r="D67" i="37"/>
  <c r="D170" i="1"/>
  <c r="C160" i="37"/>
  <c r="D175" i="1"/>
  <c r="C165" i="37"/>
  <c r="D183" i="1"/>
  <c r="C173" i="37"/>
  <c r="D194" i="1"/>
  <c r="C184" i="37"/>
  <c r="D203" i="1"/>
  <c r="C193" i="37"/>
  <c r="D208" i="1"/>
  <c r="C198" i="37"/>
  <c r="D216" i="1"/>
  <c r="C206" i="37"/>
  <c r="D222" i="1"/>
  <c r="C212" i="37"/>
  <c r="D225" i="1"/>
  <c r="C215" i="37"/>
  <c r="D231" i="1"/>
  <c r="C221" i="37"/>
  <c r="D234" i="1"/>
  <c r="C224" i="37"/>
  <c r="D237" i="1"/>
  <c r="C227" i="37"/>
  <c r="D242" i="1"/>
  <c r="C232" i="37"/>
  <c r="D246" i="1"/>
  <c r="C236" i="37"/>
  <c r="D250" i="1"/>
  <c r="C240" i="37"/>
  <c r="D253" i="1"/>
  <c r="C243" i="37"/>
  <c r="D259" i="1"/>
  <c r="C249" i="37"/>
  <c r="D265" i="1"/>
  <c r="C255" i="37"/>
  <c r="D270" i="1"/>
  <c r="C260" i="37"/>
  <c r="D274" i="1"/>
  <c r="C264" i="37"/>
  <c r="D279" i="1"/>
  <c r="C269" i="37"/>
  <c r="D285" i="1"/>
  <c r="C275" i="37"/>
  <c r="E170" i="1"/>
  <c r="D160" i="37"/>
  <c r="E175" i="1"/>
  <c r="D165" i="37"/>
  <c r="E183" i="1"/>
  <c r="D173" i="37"/>
  <c r="E194" i="1"/>
  <c r="D184" i="37"/>
  <c r="E203" i="1"/>
  <c r="D193" i="37"/>
  <c r="E208" i="1"/>
  <c r="D198" i="37"/>
  <c r="E216" i="1"/>
  <c r="D206" i="37"/>
  <c r="E222" i="1"/>
  <c r="D212" i="37"/>
  <c r="E225" i="1"/>
  <c r="D215"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C283" i="37"/>
  <c r="E293" i="1"/>
  <c r="D283" i="37"/>
  <c r="D294" i="1"/>
  <c r="C284" i="37"/>
  <c r="H284" i="37"/>
  <c r="E294" i="1"/>
  <c r="D284" i="37"/>
  <c r="D306" i="1"/>
  <c r="C295" i="37"/>
  <c r="D310" i="1"/>
  <c r="C299" i="37"/>
  <c r="D318" i="1"/>
  <c r="C307" i="37"/>
  <c r="D323" i="1"/>
  <c r="C312" i="37"/>
  <c r="H312" i="37"/>
  <c r="D332" i="1"/>
  <c r="C321" i="37"/>
  <c r="D337" i="1"/>
  <c r="C326" i="37"/>
  <c r="D342" i="1"/>
  <c r="C331" i="37"/>
  <c r="D345" i="1"/>
  <c r="C334" i="37"/>
  <c r="D351" i="1"/>
  <c r="C340" i="37"/>
  <c r="D354" i="1"/>
  <c r="C343" i="37"/>
  <c r="E306" i="1"/>
  <c r="D295" i="37"/>
  <c r="E310" i="1"/>
  <c r="D299" i="37"/>
  <c r="E305" i="1"/>
  <c r="D294" i="37"/>
  <c r="E318" i="1"/>
  <c r="D307" i="37"/>
  <c r="E323" i="1"/>
  <c r="D312" i="37"/>
  <c r="E332" i="1"/>
  <c r="D321" i="37"/>
  <c r="H321" i="37"/>
  <c r="E337" i="1"/>
  <c r="D326" i="37"/>
  <c r="E342" i="1"/>
  <c r="D331" i="37"/>
  <c r="E345" i="1"/>
  <c r="D334" i="37"/>
  <c r="E351" i="1"/>
  <c r="D340" i="37"/>
  <c r="E354" i="1"/>
  <c r="D343" i="37"/>
  <c r="D358" i="1"/>
  <c r="C347" i="37"/>
  <c r="D362" i="1"/>
  <c r="C351" i="37"/>
  <c r="D370" i="1"/>
  <c r="C359" i="37"/>
  <c r="D375" i="1"/>
  <c r="C364" i="37"/>
  <c r="D384" i="1"/>
  <c r="C373" i="37"/>
  <c r="D389" i="1"/>
  <c r="C378" i="37"/>
  <c r="D394" i="1"/>
  <c r="C383" i="37"/>
  <c r="D397" i="1"/>
  <c r="C386" i="37"/>
  <c r="D403" i="1"/>
  <c r="C392" i="37"/>
  <c r="H392" i="37"/>
  <c r="D406" i="1"/>
  <c r="C395" i="37"/>
  <c r="D408" i="1"/>
  <c r="C397" i="37"/>
  <c r="E358" i="1"/>
  <c r="D347" i="37"/>
  <c r="E362" i="1"/>
  <c r="D351" i="37"/>
  <c r="E370" i="1"/>
  <c r="D359" i="37"/>
  <c r="E375" i="1"/>
  <c r="D364" i="37"/>
  <c r="E384" i="1"/>
  <c r="D373" i="37"/>
  <c r="E389" i="1"/>
  <c r="D378" i="37"/>
  <c r="E394" i="1"/>
  <c r="D383" i="37"/>
  <c r="E397" i="1"/>
  <c r="D386" i="37"/>
  <c r="E403" i="1"/>
  <c r="D392" i="37"/>
  <c r="E402" i="1"/>
  <c r="D391" i="37"/>
  <c r="E406" i="1"/>
  <c r="D395" i="37"/>
  <c r="E408" i="1"/>
  <c r="D397" i="37"/>
  <c r="D422" i="1"/>
  <c r="C411" i="37"/>
  <c r="E422" i="1"/>
  <c r="D411" i="37"/>
  <c r="D423" i="1"/>
  <c r="C412" i="37"/>
  <c r="E423" i="1"/>
  <c r="D412" i="37"/>
  <c r="D424" i="1"/>
  <c r="C413" i="37"/>
  <c r="E424" i="1"/>
  <c r="D413" i="37"/>
  <c r="D428" i="1"/>
  <c r="D433" i="1"/>
  <c r="C421" i="37"/>
  <c r="D436" i="1"/>
  <c r="C424" i="37"/>
  <c r="H424" i="37"/>
  <c r="D441" i="1"/>
  <c r="C429" i="37"/>
  <c r="D448" i="1"/>
  <c r="C436" i="37"/>
  <c r="H436" i="37"/>
  <c r="D453" i="1"/>
  <c r="C441" i="37"/>
  <c r="D461" i="1"/>
  <c r="C449" i="37"/>
  <c r="D466" i="1"/>
  <c r="C454" i="37"/>
  <c r="D469" i="1"/>
  <c r="C457" i="37"/>
  <c r="D475" i="1"/>
  <c r="C463" i="37"/>
  <c r="D479" i="1"/>
  <c r="C467" i="37"/>
  <c r="D484" i="1"/>
  <c r="C472" i="37"/>
  <c r="D487" i="1"/>
  <c r="C475" i="37"/>
  <c r="D496" i="1"/>
  <c r="C484" i="37"/>
  <c r="H484" i="37"/>
  <c r="D501" i="1"/>
  <c r="C489" i="37"/>
  <c r="D508" i="1"/>
  <c r="C496" i="37"/>
  <c r="H496" i="37"/>
  <c r="D513" i="1"/>
  <c r="C501" i="37"/>
  <c r="D522" i="1"/>
  <c r="C510" i="37"/>
  <c r="D525" i="1"/>
  <c r="C513" i="37"/>
  <c r="D528" i="1"/>
  <c r="D531" i="1"/>
  <c r="C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522" i="1"/>
  <c r="D510" i="37"/>
  <c r="E525" i="1"/>
  <c r="D513" i="37"/>
  <c r="E528" i="1"/>
  <c r="D516" i="37"/>
  <c r="E531" i="1"/>
  <c r="D519" i="37"/>
  <c r="E521" i="1"/>
  <c r="D509" i="37"/>
  <c r="D541" i="1"/>
  <c r="C529" i="37"/>
  <c r="D544" i="1"/>
  <c r="C532" i="37"/>
  <c r="D549" i="1"/>
  <c r="C537" i="37"/>
  <c r="D556" i="1"/>
  <c r="C544" i="37"/>
  <c r="D561" i="1"/>
  <c r="C549" i="37"/>
  <c r="D569" i="1"/>
  <c r="C557" i="37"/>
  <c r="D535" i="1"/>
  <c r="C523" i="37"/>
  <c r="D574" i="1"/>
  <c r="C562" i="37"/>
  <c r="D577" i="1"/>
  <c r="C565" i="37"/>
  <c r="D580" i="1"/>
  <c r="C568" i="37"/>
  <c r="D583" i="1"/>
  <c r="C571" i="37"/>
  <c r="D587" i="1"/>
  <c r="C575" i="37"/>
  <c r="D591" i="1"/>
  <c r="C579" i="37"/>
  <c r="D593" i="1"/>
  <c r="C581" i="37"/>
  <c r="D596" i="1"/>
  <c r="C584" i="37"/>
  <c r="D605" i="1"/>
  <c r="D599" i="1"/>
  <c r="D609" i="1"/>
  <c r="C597" i="37"/>
  <c r="D611" i="1"/>
  <c r="C599" i="37"/>
  <c r="D618" i="1"/>
  <c r="C606" i="37"/>
  <c r="H606" i="37"/>
  <c r="D623" i="1"/>
  <c r="C611" i="37"/>
  <c r="D632" i="1"/>
  <c r="D635" i="1"/>
  <c r="C623" i="37"/>
  <c r="D638" i="1"/>
  <c r="C626" i="37"/>
  <c r="D631" i="1"/>
  <c r="C619" i="37"/>
  <c r="E541" i="1"/>
  <c r="D529" i="37"/>
  <c r="E544" i="1"/>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E631" i="1"/>
  <c r="D619" i="37"/>
  <c r="D658" i="1"/>
  <c r="C645" i="37"/>
  <c r="E658" i="1"/>
  <c r="D645" i="37"/>
  <c r="K60" i="42"/>
  <c r="I63" i="42"/>
  <c r="I62" i="42"/>
  <c r="I61" i="42"/>
  <c r="I60" i="42"/>
  <c r="A3" i="47"/>
  <c r="B4" i="47"/>
  <c r="D15" i="47"/>
  <c r="D25" i="47"/>
  <c r="C1493" i="37"/>
  <c r="D33" i="47"/>
  <c r="C1501" i="37"/>
  <c r="D43" i="47"/>
  <c r="C1511" i="37"/>
  <c r="D51" i="47"/>
  <c r="C1519" i="37"/>
  <c r="H1519" i="37"/>
  <c r="D57" i="47"/>
  <c r="C1525" i="37"/>
  <c r="G1525" i="37"/>
  <c r="D62" i="47"/>
  <c r="C1530" i="37"/>
  <c r="G1530" i="37"/>
  <c r="D67" i="47"/>
  <c r="C1535" i="37"/>
  <c r="H1535" i="37"/>
  <c r="D72" i="47"/>
  <c r="C1540" i="37"/>
  <c r="G1540" i="37"/>
  <c r="D77" i="47"/>
  <c r="C1545" i="37"/>
  <c r="H1545" i="37"/>
  <c r="D82" i="47"/>
  <c r="C1550" i="37"/>
  <c r="G1550" i="37"/>
  <c r="D87" i="47"/>
  <c r="C1555" i="37"/>
  <c r="G1555" i="37"/>
  <c r="D92" i="47"/>
  <c r="C1560" i="37"/>
  <c r="G1560" i="37"/>
  <c r="D97" i="47"/>
  <c r="C1565" i="37"/>
  <c r="H1565" i="37"/>
  <c r="D102" i="47"/>
  <c r="C1570" i="37"/>
  <c r="H1570" i="37"/>
  <c r="D108" i="47"/>
  <c r="C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51" i="27"/>
  <c r="D1223" i="37"/>
  <c r="E255" i="27"/>
  <c r="D1227" i="37"/>
  <c r="D244" i="27"/>
  <c r="C1216" i="37"/>
  <c r="D247" i="27"/>
  <c r="C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C1142" i="37"/>
  <c r="A3" i="33"/>
  <c r="A3" i="36"/>
  <c r="A3" i="27"/>
  <c r="A3" i="1"/>
  <c r="A5" i="42"/>
  <c r="F171" i="27"/>
  <c r="F172" i="27"/>
  <c r="F173" i="27"/>
  <c r="F174" i="27"/>
  <c r="F175" i="27"/>
  <c r="D58" i="27"/>
  <c r="C1030" i="37"/>
  <c r="E58" i="27"/>
  <c r="D1030" i="37"/>
  <c r="D62" i="27"/>
  <c r="C1034" i="37"/>
  <c r="E62" i="27"/>
  <c r="D1034" i="37"/>
  <c r="D155" i="27"/>
  <c r="D152" i="27"/>
  <c r="C1124" i="37"/>
  <c r="D85" i="27"/>
  <c r="C1057" i="37"/>
  <c r="D84" i="27"/>
  <c r="C1056" i="37"/>
  <c r="D94" i="27"/>
  <c r="D93" i="27"/>
  <c r="D112" i="27"/>
  <c r="C1084" i="37"/>
  <c r="D125" i="27"/>
  <c r="C1097" i="37"/>
  <c r="D132" i="27"/>
  <c r="C1104" i="37"/>
  <c r="D141" i="27"/>
  <c r="C1113" i="37"/>
  <c r="D148" i="27"/>
  <c r="C1120" i="37"/>
  <c r="D176" i="27"/>
  <c r="C1148" i="37"/>
  <c r="E155" i="27"/>
  <c r="E152" i="27"/>
  <c r="D1124" i="37"/>
  <c r="E75" i="27"/>
  <c r="D1047" i="37"/>
  <c r="E85" i="27"/>
  <c r="D1057" i="37"/>
  <c r="E84" i="27"/>
  <c r="D1056" i="37"/>
  <c r="E94" i="27"/>
  <c r="E93" i="27"/>
  <c r="D1065" i="37"/>
  <c r="E112" i="27"/>
  <c r="D1084" i="37"/>
  <c r="E125" i="27"/>
  <c r="D1097" i="37"/>
  <c r="E132" i="27"/>
  <c r="D1104" i="37"/>
  <c r="E141" i="27"/>
  <c r="D1113" i="37"/>
  <c r="E148" i="27"/>
  <c r="D1120" i="37"/>
  <c r="E176" i="27"/>
  <c r="D1148" i="37"/>
  <c r="D185" i="27"/>
  <c r="C1157" i="37"/>
  <c r="D196" i="27"/>
  <c r="C1168" i="37"/>
  <c r="D203" i="27"/>
  <c r="C1175" i="37"/>
  <c r="D195" i="27"/>
  <c r="C1167" i="37"/>
  <c r="D212" i="27"/>
  <c r="C1184" i="37"/>
  <c r="D229" i="27"/>
  <c r="C1201" i="37"/>
  <c r="D239" i="27"/>
  <c r="C1211" i="37"/>
  <c r="G1211" i="37"/>
  <c r="E185" i="27"/>
  <c r="D1157" i="37"/>
  <c r="E196" i="27"/>
  <c r="D1168" i="37"/>
  <c r="E203" i="27"/>
  <c r="D1175" i="37"/>
  <c r="E212" i="27"/>
  <c r="D1184" i="37"/>
  <c r="E229" i="27"/>
  <c r="D1201" i="37"/>
  <c r="E239" i="27"/>
  <c r="D1211" i="37"/>
  <c r="F91" i="27"/>
  <c r="L32" i="37"/>
  <c r="K32" i="37"/>
  <c r="F302" i="3"/>
  <c r="B32" i="3"/>
  <c r="B34" i="3"/>
  <c r="B51" i="3"/>
  <c r="B53" i="3"/>
  <c r="B59" i="3"/>
  <c r="B74" i="3"/>
  <c r="B75" i="3"/>
  <c r="B76" i="3"/>
  <c r="B79" i="3"/>
  <c r="B81" i="3"/>
  <c r="B83" i="3"/>
  <c r="B85" i="3"/>
  <c r="B87" i="3"/>
  <c r="B89" i="3"/>
  <c r="B91" i="3"/>
  <c r="B93" i="3"/>
  <c r="B95" i="3"/>
  <c r="B101" i="3"/>
  <c r="B103" i="3"/>
  <c r="B107" i="3"/>
  <c r="B109" i="3"/>
  <c r="B111" i="3"/>
  <c r="B113" i="3"/>
  <c r="B115" i="3"/>
  <c r="B117" i="3"/>
  <c r="B119" i="3"/>
  <c r="B121" i="3"/>
  <c r="B123" i="3"/>
  <c r="B131" i="3"/>
  <c r="B135" i="3"/>
  <c r="B141" i="3"/>
  <c r="B149" i="3"/>
  <c r="B158" i="3"/>
  <c r="F286" i="3"/>
  <c r="F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c r="B230" i="3"/>
  <c r="M227" i="3"/>
  <c r="M228" i="3"/>
  <c r="D14" i="27"/>
  <c r="C986" i="37"/>
  <c r="F310" i="3"/>
  <c r="F309" i="3"/>
  <c r="F308" i="3"/>
  <c r="F306" i="3"/>
  <c r="F305" i="3"/>
  <c r="F303" i="3"/>
  <c r="F301" i="3"/>
  <c r="F300" i="3"/>
  <c r="F299" i="3"/>
  <c r="F298" i="3"/>
  <c r="F296" i="3"/>
  <c r="F295" i="3"/>
  <c r="B295" i="3"/>
  <c r="F294" i="3"/>
  <c r="F292" i="3"/>
  <c r="F281" i="3"/>
  <c r="F291" i="3"/>
  <c r="F289" i="3"/>
  <c r="F288" i="3"/>
  <c r="F282" i="3"/>
  <c r="L280" i="3"/>
  <c r="F280" i="3"/>
  <c r="L277" i="3"/>
  <c r="M277" i="3"/>
  <c r="L276" i="3"/>
  <c r="M276" i="3"/>
  <c r="L275" i="3"/>
  <c r="M275" i="3"/>
  <c r="L274" i="3"/>
  <c r="M274" i="3"/>
  <c r="L273" i="3"/>
  <c r="M273" i="3"/>
  <c r="L272" i="3"/>
  <c r="M272" i="3"/>
  <c r="L271" i="3"/>
  <c r="F271" i="3"/>
  <c r="B271" i="3"/>
  <c r="M271" i="3"/>
  <c r="L270" i="3"/>
  <c r="M270" i="3"/>
  <c r="L269" i="3"/>
  <c r="M269" i="3"/>
  <c r="L268" i="3"/>
  <c r="M268" i="3"/>
  <c r="L267" i="3"/>
  <c r="M267" i="3"/>
  <c r="L266" i="3"/>
  <c r="M266" i="3"/>
  <c r="F266" i="3"/>
  <c r="B266" i="3"/>
  <c r="L265" i="3"/>
  <c r="M265" i="3"/>
  <c r="L264" i="3"/>
  <c r="M264" i="3"/>
  <c r="L263" i="3"/>
  <c r="M263" i="3"/>
  <c r="L262" i="3"/>
  <c r="M262" i="3"/>
  <c r="L261" i="3"/>
  <c r="M261" i="3"/>
  <c r="L260" i="3"/>
  <c r="M260" i="3"/>
  <c r="L259" i="3"/>
  <c r="M259" i="3"/>
  <c r="L258" i="3"/>
  <c r="M258" i="3"/>
  <c r="F258" i="3"/>
  <c r="L257" i="3"/>
  <c r="M257" i="3"/>
  <c r="L256" i="3"/>
  <c r="M256" i="3"/>
  <c r="L255" i="3"/>
  <c r="M255" i="3"/>
  <c r="L254" i="3"/>
  <c r="M254" i="3"/>
  <c r="L253" i="3"/>
  <c r="M253" i="3"/>
  <c r="L252" i="3"/>
  <c r="M252" i="3"/>
  <c r="L251" i="3"/>
  <c r="M251" i="3"/>
  <c r="L250" i="3"/>
  <c r="F250" i="3"/>
  <c r="B250" i="3"/>
  <c r="M250" i="3"/>
  <c r="L249" i="3"/>
  <c r="M249" i="3"/>
  <c r="L248" i="3"/>
  <c r="M248" i="3"/>
  <c r="L247" i="3"/>
  <c r="M247" i="3"/>
  <c r="L246" i="3"/>
  <c r="M246" i="3"/>
  <c r="F246" i="3"/>
  <c r="B246" i="3"/>
  <c r="L245" i="3"/>
  <c r="M245" i="3"/>
  <c r="L244" i="3"/>
  <c r="M244" i="3"/>
  <c r="L243" i="3"/>
  <c r="M243" i="3"/>
  <c r="L242" i="3"/>
  <c r="M242" i="3"/>
  <c r="L241" i="3"/>
  <c r="M241" i="3"/>
  <c r="L240" i="3"/>
  <c r="M240" i="3"/>
  <c r="L239" i="3"/>
  <c r="M239" i="3"/>
  <c r="L238" i="3"/>
  <c r="M238" i="3"/>
  <c r="F238" i="3"/>
  <c r="L237" i="3"/>
  <c r="M237" i="3"/>
  <c r="L236" i="3"/>
  <c r="M236" i="3"/>
  <c r="L235" i="3"/>
  <c r="M235" i="3"/>
  <c r="L234" i="3"/>
  <c r="M234" i="3"/>
  <c r="L233" i="3"/>
  <c r="M233" i="3"/>
  <c r="L232" i="3"/>
  <c r="M232" i="3"/>
  <c r="F231" i="3"/>
  <c r="L229" i="3"/>
  <c r="M229" i="3"/>
  <c r="L228" i="3"/>
  <c r="F228" i="3"/>
  <c r="B228" i="3"/>
  <c r="L227" i="3"/>
  <c r="F227" i="3"/>
  <c r="B227" i="3"/>
  <c r="L226" i="3"/>
  <c r="M226" i="3"/>
  <c r="F226" i="3"/>
  <c r="B226" i="3"/>
  <c r="L225" i="3"/>
  <c r="M225" i="3"/>
  <c r="L224" i="3"/>
  <c r="M224" i="3"/>
  <c r="F224" i="3"/>
  <c r="B224" i="3"/>
  <c r="L223" i="3"/>
  <c r="M223" i="3"/>
  <c r="L222" i="3"/>
  <c r="F222" i="3" s="1"/>
  <c r="B222" i="3" s="1"/>
  <c r="M222" i="3"/>
  <c r="L221" i="3"/>
  <c r="M221" i="3"/>
  <c r="L220" i="3"/>
  <c r="F220" i="3" s="1"/>
  <c r="M220" i="3"/>
  <c r="L219" i="3"/>
  <c r="M219" i="3"/>
  <c r="L218" i="3"/>
  <c r="M218" i="3"/>
  <c r="F7" i="3"/>
  <c r="F4" i="3"/>
  <c r="B63" i="42"/>
  <c r="B62" i="42"/>
  <c r="B61" i="42"/>
  <c r="B42" i="42"/>
  <c r="B41" i="42"/>
  <c r="B40" i="42"/>
  <c r="B39" i="42"/>
  <c r="B47" i="42"/>
  <c r="B46" i="42"/>
  <c r="B45" i="42"/>
  <c r="B44" i="42"/>
  <c r="C22" i="42"/>
  <c r="D13" i="36"/>
  <c r="C1300" i="37"/>
  <c r="D17" i="36"/>
  <c r="C1304" i="37"/>
  <c r="H1304" i="37"/>
  <c r="D20" i="36"/>
  <c r="C1307" i="37"/>
  <c r="E13" i="36"/>
  <c r="D1300" i="37"/>
  <c r="E17" i="36"/>
  <c r="D1304" i="37"/>
  <c r="E20" i="36"/>
  <c r="D1307" i="37"/>
  <c r="D29" i="36"/>
  <c r="E29" i="36"/>
  <c r="D1316" i="37"/>
  <c r="D35" i="36"/>
  <c r="C1322" i="37"/>
  <c r="E35" i="36"/>
  <c r="D1322" i="37"/>
  <c r="D43" i="36"/>
  <c r="C1330" i="37"/>
  <c r="D46" i="36"/>
  <c r="C1333" i="37"/>
  <c r="D50" i="36"/>
  <c r="C1337" i="37"/>
  <c r="G1337" i="37"/>
  <c r="D57" i="36"/>
  <c r="D61" i="36"/>
  <c r="C1348" i="37"/>
  <c r="D68" i="36"/>
  <c r="C1355" i="37"/>
  <c r="D73" i="36"/>
  <c r="C1360" i="37"/>
  <c r="G1360" i="37"/>
  <c r="E43" i="36"/>
  <c r="D1330" i="37"/>
  <c r="E46" i="36"/>
  <c r="D1333" i="37"/>
  <c r="E50" i="36"/>
  <c r="D1337" i="37"/>
  <c r="E57" i="36"/>
  <c r="D1344" i="37"/>
  <c r="E61" i="36"/>
  <c r="D1348" i="37"/>
  <c r="E68" i="36"/>
  <c r="D1355" i="37"/>
  <c r="E73" i="36"/>
  <c r="D1360" i="37"/>
  <c r="D82" i="36"/>
  <c r="C1369" i="37"/>
  <c r="G1369" i="37"/>
  <c r="E82" i="36"/>
  <c r="D1369" i="37"/>
  <c r="D89" i="36"/>
  <c r="C1376" i="37"/>
  <c r="E89" i="36"/>
  <c r="D1376" i="37"/>
  <c r="D97" i="36"/>
  <c r="C1384" i="37"/>
  <c r="G1384" i="37"/>
  <c r="D101" i="36"/>
  <c r="D106" i="36"/>
  <c r="E97" i="36"/>
  <c r="D1384" i="37"/>
  <c r="E101" i="36"/>
  <c r="D1388" i="37"/>
  <c r="E106" i="36"/>
  <c r="D1393" i="37"/>
  <c r="D114" i="36"/>
  <c r="C1401" i="37"/>
  <c r="E114" i="36"/>
  <c r="D1401" i="37"/>
  <c r="D122" i="36"/>
  <c r="C1409" i="37"/>
  <c r="D125" i="36"/>
  <c r="D129" i="36"/>
  <c r="C1416" i="37"/>
  <c r="E122" i="36"/>
  <c r="D1409" i="37"/>
  <c r="E125" i="36"/>
  <c r="D1412" i="37"/>
  <c r="E129" i="36"/>
  <c r="D1416" i="37"/>
  <c r="D137" i="36"/>
  <c r="C1424" i="37"/>
  <c r="E137" i="36"/>
  <c r="D1424" i="37"/>
  <c r="E136" i="36"/>
  <c r="D1423" i="37"/>
  <c r="D14" i="33"/>
  <c r="D21" i="33"/>
  <c r="C1445" i="37"/>
  <c r="D30" i="33"/>
  <c r="C1454" i="37"/>
  <c r="D37" i="33"/>
  <c r="C1461" i="37"/>
  <c r="E14" i="33"/>
  <c r="D1438" i="37"/>
  <c r="E21" i="33"/>
  <c r="D1445" i="37"/>
  <c r="E30" i="33"/>
  <c r="D1454" i="37"/>
  <c r="E37" i="33"/>
  <c r="D1461" i="37"/>
  <c r="D46" i="33"/>
  <c r="C1470" i="37"/>
  <c r="D51" i="33"/>
  <c r="C1475" i="37"/>
  <c r="G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D263" i="27"/>
  <c r="C1235" i="37"/>
  <c r="E263" i="27"/>
  <c r="D1235" i="37"/>
  <c r="F262" i="27"/>
  <c r="F261" i="27"/>
  <c r="F260" i="27"/>
  <c r="F258" i="27"/>
  <c r="F257" i="27"/>
  <c r="F256" i="27"/>
  <c r="F254" i="27"/>
  <c r="F253" i="27"/>
  <c r="F252"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E25" i="27"/>
  <c r="D997" i="37"/>
  <c r="F24" i="27"/>
  <c r="F23" i="27"/>
  <c r="F22" i="27"/>
  <c r="F21" i="27"/>
  <c r="F20" i="27"/>
  <c r="D19" i="27"/>
  <c r="E19" i="2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A310" i="3"/>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114" i="36"/>
  <c r="F43" i="36"/>
  <c r="F13" i="36"/>
  <c r="F29" i="36"/>
  <c r="F73" i="36"/>
  <c r="F97" i="36"/>
  <c r="B291" i="3"/>
  <c r="F423" i="1"/>
  <c r="F638" i="1"/>
  <c r="F658" i="1"/>
  <c r="F51" i="27"/>
  <c r="F69" i="27"/>
  <c r="F132" i="27"/>
  <c r="F196" i="27"/>
  <c r="F244" i="27"/>
  <c r="E45" i="33"/>
  <c r="D1469" i="37"/>
  <c r="D45" i="33"/>
  <c r="C1469" i="37"/>
  <c r="E13" i="33"/>
  <c r="D1437" i="37"/>
  <c r="D29" i="33"/>
  <c r="C1453" i="37"/>
  <c r="F424" i="1"/>
  <c r="F35" i="27"/>
  <c r="F94" i="27"/>
  <c r="F112" i="27"/>
  <c r="F148" i="27"/>
  <c r="F176" i="27"/>
  <c r="F185" i="27"/>
  <c r="F212" i="27"/>
  <c r="D136" i="36"/>
  <c r="F136" i="36"/>
  <c r="E96" i="36"/>
  <c r="D1383" i="37"/>
  <c r="D96" i="36"/>
  <c r="C1383" i="37"/>
  <c r="E42" i="36"/>
  <c r="K50" i="42"/>
  <c r="D12" i="36"/>
  <c r="C1299" i="37"/>
  <c r="K20" i="37"/>
  <c r="F84" i="27"/>
  <c r="F195" i="27"/>
  <c r="J57" i="42"/>
  <c r="J56" i="42"/>
  <c r="K57" i="42"/>
  <c r="F76" i="27"/>
  <c r="F203" i="27"/>
  <c r="D18" i="27"/>
  <c r="D13" i="27"/>
  <c r="F229" i="27"/>
  <c r="B292" i="3"/>
  <c r="F267" i="3"/>
  <c r="B267" i="3"/>
  <c r="F259" i="3"/>
  <c r="B259" i="3"/>
  <c r="F245" i="3"/>
  <c r="B245" i="3"/>
  <c r="B153" i="3"/>
  <c r="B52" i="3"/>
  <c r="F68" i="1"/>
  <c r="F549" i="1"/>
  <c r="F587" i="1"/>
  <c r="F51" i="1"/>
  <c r="F65" i="1"/>
  <c r="F104" i="1"/>
  <c r="F146" i="1"/>
  <c r="F170" i="1"/>
  <c r="F234" i="1"/>
  <c r="F259" i="1"/>
  <c r="F370" i="1"/>
  <c r="F513" i="1"/>
  <c r="F362" i="1"/>
  <c r="F574" i="1"/>
  <c r="B146" i="3"/>
  <c r="F83" i="1"/>
  <c r="F237" i="1"/>
  <c r="F294" i="1"/>
  <c r="F484" i="1"/>
  <c r="F544" i="1"/>
  <c r="F556" i="1"/>
  <c r="F577" i="1"/>
  <c r="F605" i="1"/>
  <c r="F609" i="1"/>
  <c r="F618" i="1"/>
  <c r="F165" i="1"/>
  <c r="F569" i="1"/>
  <c r="F35" i="1"/>
  <c r="F131" i="1"/>
  <c r="F175" i="1"/>
  <c r="F231" i="1"/>
  <c r="F246" i="1"/>
  <c r="F274" i="1"/>
  <c r="F285" i="1"/>
  <c r="F306" i="1"/>
  <c r="F332" i="1"/>
  <c r="F354" i="1"/>
  <c r="F501" i="1"/>
  <c r="F218" i="3"/>
  <c r="B218" i="3"/>
  <c r="F229" i="3"/>
  <c r="B229" i="3"/>
  <c r="B163" i="3"/>
  <c r="B159" i="3"/>
  <c r="B157" i="3"/>
  <c r="B155" i="3"/>
  <c r="B151" i="3"/>
  <c r="B144" i="3"/>
  <c r="B142" i="3"/>
  <c r="B140" i="3"/>
  <c r="B138" i="3"/>
  <c r="B136" i="3"/>
  <c r="B134" i="3"/>
  <c r="B130" i="3"/>
  <c r="B128" i="3"/>
  <c r="B126" i="3"/>
  <c r="B124" i="3"/>
  <c r="B122" i="3"/>
  <c r="B120" i="3"/>
  <c r="B118" i="3"/>
  <c r="B116" i="3"/>
  <c r="B114" i="3"/>
  <c r="B112" i="3"/>
  <c r="B108" i="3"/>
  <c r="B106" i="3"/>
  <c r="B100" i="3"/>
  <c r="B98" i="3"/>
  <c r="B96" i="3"/>
  <c r="B92" i="3"/>
  <c r="B90" i="3"/>
  <c r="B86" i="3"/>
  <c r="B84" i="3"/>
  <c r="B82" i="3"/>
  <c r="B80" i="3"/>
  <c r="B77" i="3"/>
  <c r="B60" i="3"/>
  <c r="B58" i="3"/>
  <c r="B54" i="3"/>
  <c r="B46" i="3"/>
  <c r="B44" i="3"/>
  <c r="B39" i="3"/>
  <c r="B31" i="3"/>
  <c r="F233" i="3"/>
  <c r="B233" i="3"/>
  <c r="F235" i="3"/>
  <c r="B235" i="3"/>
  <c r="F239" i="3"/>
  <c r="B239" i="3"/>
  <c r="F243" i="3"/>
  <c r="B243" i="3"/>
  <c r="F247" i="3"/>
  <c r="B247" i="3"/>
  <c r="F251" i="3"/>
  <c r="B251" i="3"/>
  <c r="F253" i="3"/>
  <c r="B253" i="3"/>
  <c r="F255" i="3"/>
  <c r="B255" i="3"/>
  <c r="F261" i="3"/>
  <c r="B261" i="3"/>
  <c r="F265" i="3"/>
  <c r="B265" i="3"/>
  <c r="F273" i="3"/>
  <c r="B273" i="3"/>
  <c r="F275" i="3"/>
  <c r="B275" i="3"/>
  <c r="F276" i="3"/>
  <c r="B276" i="3"/>
  <c r="F244" i="3"/>
  <c r="B244" i="3"/>
  <c r="F274" i="3"/>
  <c r="B274" i="3"/>
  <c r="F130" i="1"/>
  <c r="F342" i="1"/>
  <c r="F358" i="1"/>
  <c r="F279" i="1"/>
  <c r="F140" i="1"/>
  <c r="F97" i="1"/>
  <c r="F74" i="1"/>
  <c r="F46" i="1"/>
  <c r="F469" i="1"/>
  <c r="F448" i="1"/>
  <c r="F428" i="1"/>
  <c r="F397" i="1"/>
  <c r="F375" i="1"/>
  <c r="F293" i="1"/>
  <c r="F389" i="1"/>
  <c r="F406" i="1"/>
  <c r="B150" i="3"/>
  <c r="B133" i="3"/>
  <c r="B129" i="3"/>
  <c r="B127" i="3"/>
  <c r="B125" i="3"/>
  <c r="B99" i="3"/>
  <c r="B97" i="3"/>
  <c r="B55" i="3"/>
  <c r="B27" i="3"/>
  <c r="B162" i="3"/>
  <c r="B132" i="3"/>
  <c r="F631" i="1"/>
  <c r="F508" i="1"/>
  <c r="F487" i="1"/>
  <c r="F461" i="1"/>
  <c r="F611" i="1"/>
  <c r="F528" i="1"/>
  <c r="F522" i="1"/>
  <c r="F496" i="1"/>
  <c r="F479" i="1"/>
  <c r="F623" i="1"/>
  <c r="F593" i="1"/>
  <c r="F433" i="1"/>
  <c r="F441" i="1"/>
  <c r="F453" i="1"/>
  <c r="F525" i="1"/>
  <c r="F596" i="1"/>
  <c r="F219" i="3"/>
  <c r="B219" i="3"/>
  <c r="F223" i="3"/>
  <c r="B223" i="3"/>
  <c r="F232" i="3"/>
  <c r="B232" i="3"/>
  <c r="F234" i="3"/>
  <c r="B234" i="3"/>
  <c r="F236" i="3"/>
  <c r="B236" i="3"/>
  <c r="B238" i="3"/>
  <c r="F240" i="3"/>
  <c r="B240" i="3"/>
  <c r="F242" i="3"/>
  <c r="B242" i="3"/>
  <c r="F248" i="3"/>
  <c r="B248" i="3"/>
  <c r="F252" i="3"/>
  <c r="B252" i="3"/>
  <c r="F254" i="3"/>
  <c r="B254" i="3"/>
  <c r="F256" i="3"/>
  <c r="B256" i="3"/>
  <c r="B258" i="3"/>
  <c r="F262" i="3"/>
  <c r="B262" i="3"/>
  <c r="F264" i="3"/>
  <c r="B264" i="3"/>
  <c r="F268" i="3"/>
  <c r="B268" i="3"/>
  <c r="F270" i="3"/>
  <c r="B270" i="3"/>
  <c r="B160" i="3"/>
  <c r="F272" i="3"/>
  <c r="B272" i="3"/>
  <c r="F263" i="3"/>
  <c r="B263" i="3"/>
  <c r="B156" i="3"/>
  <c r="B154" i="3"/>
  <c r="B152" i="3"/>
  <c r="B148" i="3"/>
  <c r="B145" i="3"/>
  <c r="B139" i="3"/>
  <c r="B137" i="3"/>
  <c r="B161" i="3"/>
  <c r="F260" i="3"/>
  <c r="B260" i="3"/>
  <c r="F139" i="1"/>
  <c r="F535" i="1"/>
  <c r="H1461" i="37"/>
  <c r="F96" i="36"/>
  <c r="G1383" i="37"/>
  <c r="H1383" i="37"/>
  <c r="H1469" i="37"/>
  <c r="G1469" i="37"/>
  <c r="G1445" i="37"/>
  <c r="H1445" i="37"/>
  <c r="G1416" i="37"/>
  <c r="H1416" i="37"/>
  <c r="C1393" i="37"/>
  <c r="F106" i="36"/>
  <c r="C1316" i="37"/>
  <c r="H1470" i="37"/>
  <c r="G1470" i="37"/>
  <c r="C1438" i="37"/>
  <c r="D13" i="33"/>
  <c r="C1412" i="37"/>
  <c r="F125" i="36"/>
  <c r="C1388" i="37"/>
  <c r="F101" i="36"/>
  <c r="C1344" i="37"/>
  <c r="F57" i="36"/>
  <c r="C990" i="37"/>
  <c r="F237" i="3"/>
  <c r="B237" i="3"/>
  <c r="F241" i="3"/>
  <c r="B241" i="3"/>
  <c r="F249" i="3"/>
  <c r="B249" i="3"/>
  <c r="F257" i="3"/>
  <c r="B257" i="3"/>
  <c r="F269" i="3"/>
  <c r="B269" i="3"/>
  <c r="F277" i="3"/>
  <c r="B277" i="3"/>
  <c r="F221" i="3"/>
  <c r="B221" i="3"/>
  <c r="C1065" i="37"/>
  <c r="F93" i="27"/>
  <c r="D991" i="37"/>
  <c r="G991" i="37"/>
  <c r="C997" i="37"/>
  <c r="F225" i="3"/>
  <c r="B225" i="3"/>
  <c r="C991" i="37"/>
  <c r="F19" i="27"/>
  <c r="C1019" i="37"/>
  <c r="F47" i="27"/>
  <c r="G1041" i="37"/>
  <c r="H1041" i="37"/>
  <c r="G1235" i="37"/>
  <c r="E29" i="33"/>
  <c r="F263" i="27"/>
  <c r="D121" i="36"/>
  <c r="F35" i="36"/>
  <c r="F264" i="27"/>
  <c r="G1424" i="37"/>
  <c r="G1330" i="37"/>
  <c r="G1307" i="37"/>
  <c r="G1168" i="37"/>
  <c r="H1168" i="37"/>
  <c r="E124" i="27"/>
  <c r="D1096" i="37"/>
  <c r="D124" i="27"/>
  <c r="E586" i="1"/>
  <c r="D574" i="37"/>
  <c r="H575" i="37"/>
  <c r="G575" i="37"/>
  <c r="H549" i="37"/>
  <c r="G549" i="37"/>
  <c r="E478" i="1"/>
  <c r="D466" i="37"/>
  <c r="E427" i="1"/>
  <c r="H463" i="37"/>
  <c r="G463" i="37"/>
  <c r="D357" i="1"/>
  <c r="H326" i="37"/>
  <c r="G326" i="37"/>
  <c r="H283" i="37"/>
  <c r="G283" i="37"/>
  <c r="H275" i="37"/>
  <c r="G275" i="37"/>
  <c r="H243" i="37"/>
  <c r="G243" i="37"/>
  <c r="E88" i="1"/>
  <c r="D78" i="37"/>
  <c r="H1424" i="37"/>
  <c r="H1384" i="37"/>
  <c r="H1360" i="37"/>
  <c r="H1540" i="37"/>
  <c r="G1578" i="37"/>
  <c r="F41" i="27"/>
  <c r="E121" i="36"/>
  <c r="F239" i="27"/>
  <c r="H1236" i="37"/>
  <c r="G1236" i="37"/>
  <c r="G1304" i="37"/>
  <c r="E211" i="27"/>
  <c r="D182" i="27"/>
  <c r="G1104" i="37"/>
  <c r="H1104" i="37"/>
  <c r="D56" i="47"/>
  <c r="D573" i="1"/>
  <c r="H544" i="37"/>
  <c r="D521" i="1"/>
  <c r="H457" i="37"/>
  <c r="G457" i="37"/>
  <c r="H421" i="37"/>
  <c r="G421" i="37"/>
  <c r="E357" i="1"/>
  <c r="D369" i="1"/>
  <c r="E169" i="1"/>
  <c r="H212" i="37"/>
  <c r="E130" i="1"/>
  <c r="D120" i="37"/>
  <c r="C130" i="37"/>
  <c r="G191" i="3"/>
  <c r="E191" i="3"/>
  <c r="B191" i="3"/>
  <c r="G210" i="3"/>
  <c r="E210" i="3"/>
  <c r="B210" i="3"/>
  <c r="D88" i="1"/>
  <c r="H58" i="37"/>
  <c r="G58" i="37"/>
  <c r="H33" i="37"/>
  <c r="G33" i="37"/>
  <c r="D158" i="1"/>
  <c r="H1475" i="37"/>
  <c r="H1555" i="37"/>
  <c r="G298" i="3"/>
  <c r="G1545" i="37"/>
  <c r="E12" i="36"/>
  <c r="F50" i="36"/>
  <c r="H294" i="3"/>
  <c r="D1127" i="37"/>
  <c r="G1097" i="37"/>
  <c r="C1127" i="37"/>
  <c r="G294" i="3"/>
  <c r="E599" i="1"/>
  <c r="D587" i="37"/>
  <c r="E535" i="1"/>
  <c r="H619" i="37"/>
  <c r="G619" i="37"/>
  <c r="H597" i="37"/>
  <c r="G597" i="37"/>
  <c r="H571" i="37"/>
  <c r="G571" i="37"/>
  <c r="H537" i="37"/>
  <c r="G537" i="37"/>
  <c r="H519" i="37"/>
  <c r="G519" i="37"/>
  <c r="H454" i="37"/>
  <c r="G454" i="37"/>
  <c r="G193" i="3"/>
  <c r="E193" i="3"/>
  <c r="B193" i="3"/>
  <c r="G199" i="3"/>
  <c r="E199" i="3"/>
  <c r="B199" i="3"/>
  <c r="G215" i="3"/>
  <c r="E215" i="3"/>
  <c r="B215" i="3"/>
  <c r="C416" i="37"/>
  <c r="H416" i="37"/>
  <c r="H203" i="3"/>
  <c r="E203" i="3"/>
  <c r="B203" i="3"/>
  <c r="G203" i="3"/>
  <c r="G207" i="3"/>
  <c r="E207" i="3"/>
  <c r="B207" i="3"/>
  <c r="H386" i="37"/>
  <c r="G386" i="37"/>
  <c r="H343" i="37"/>
  <c r="G343" i="37"/>
  <c r="H120" i="37"/>
  <c r="H94" i="37"/>
  <c r="G94" i="37"/>
  <c r="H479" i="37"/>
  <c r="G479" i="37"/>
  <c r="H1530" i="37"/>
  <c r="E287" i="3"/>
  <c r="B287" i="3"/>
  <c r="G1570" i="37"/>
  <c r="G1519" i="37"/>
  <c r="D42" i="36"/>
  <c r="G1355" i="37"/>
  <c r="D211" i="27"/>
  <c r="E243" i="27"/>
  <c r="F243" i="27"/>
  <c r="D31" i="47"/>
  <c r="C1499" i="37"/>
  <c r="H626" i="37"/>
  <c r="H568" i="37"/>
  <c r="H532" i="37"/>
  <c r="E490" i="1"/>
  <c r="D478" i="37"/>
  <c r="G200" i="3"/>
  <c r="E200" i="3"/>
  <c r="B200" i="3"/>
  <c r="H204" i="3"/>
  <c r="G194" i="3"/>
  <c r="E194" i="3"/>
  <c r="B194" i="3"/>
  <c r="G204" i="3"/>
  <c r="G212" i="3"/>
  <c r="E212" i="3"/>
  <c r="B212" i="3"/>
  <c r="C516" i="37"/>
  <c r="H516" i="37"/>
  <c r="G208" i="3"/>
  <c r="E208" i="3"/>
  <c r="B208" i="3"/>
  <c r="D478" i="1"/>
  <c r="D427" i="1"/>
  <c r="H383" i="37"/>
  <c r="G383" i="37"/>
  <c r="D350" i="1"/>
  <c r="H232" i="37"/>
  <c r="H124" i="37"/>
  <c r="H50" i="37"/>
  <c r="G50" i="37"/>
  <c r="G195" i="3"/>
  <c r="E195" i="3"/>
  <c r="B195" i="3"/>
  <c r="G178" i="3"/>
  <c r="E178" i="3"/>
  <c r="B178" i="3"/>
  <c r="C588" i="37"/>
  <c r="G201" i="3"/>
  <c r="E201" i="3"/>
  <c r="B201" i="3"/>
  <c r="E56" i="1"/>
  <c r="D46" i="37"/>
  <c r="G1565" i="37"/>
  <c r="G1461" i="37"/>
  <c r="E195" i="27"/>
  <c r="G1201" i="37"/>
  <c r="H1084" i="37"/>
  <c r="G1084" i="37"/>
  <c r="H623" i="37"/>
  <c r="G623" i="37"/>
  <c r="D586" i="1"/>
  <c r="H565" i="37"/>
  <c r="G565" i="37"/>
  <c r="H529" i="37"/>
  <c r="G529" i="37"/>
  <c r="E465" i="1"/>
  <c r="D453" i="37"/>
  <c r="H513" i="37"/>
  <c r="G513" i="37"/>
  <c r="H475" i="37"/>
  <c r="G475" i="37"/>
  <c r="H449" i="37"/>
  <c r="G449" i="37"/>
  <c r="H378" i="37"/>
  <c r="G378" i="37"/>
  <c r="H340" i="37"/>
  <c r="D305" i="1"/>
  <c r="D258" i="1"/>
  <c r="C248" i="37"/>
  <c r="H67" i="37"/>
  <c r="G67" i="37"/>
  <c r="E112" i="1"/>
  <c r="D102" i="37"/>
  <c r="H121" i="37"/>
  <c r="G121" i="37"/>
  <c r="H47" i="37"/>
  <c r="G47" i="37"/>
  <c r="G198" i="3"/>
  <c r="E198" i="3"/>
  <c r="B198" i="3"/>
  <c r="H202" i="3"/>
  <c r="C13" i="37"/>
  <c r="G202" i="3"/>
  <c r="E202" i="3"/>
  <c r="B202" i="3"/>
  <c r="H171" i="3"/>
  <c r="C460" i="37"/>
  <c r="H460" i="37"/>
  <c r="D56" i="1"/>
  <c r="C46" i="37"/>
  <c r="H1560" i="37"/>
  <c r="H1211" i="37"/>
  <c r="H1097" i="37"/>
  <c r="G1535" i="37"/>
  <c r="G606" i="37"/>
  <c r="E140" i="27"/>
  <c r="D1112" i="37"/>
  <c r="H293" i="3"/>
  <c r="D1066" i="37"/>
  <c r="D140" i="27"/>
  <c r="G293" i="3"/>
  <c r="C1066" i="37"/>
  <c r="H1066" i="37"/>
  <c r="D243" i="27"/>
  <c r="E573" i="1"/>
  <c r="D561" i="37"/>
  <c r="G205" i="3"/>
  <c r="E205" i="3"/>
  <c r="B205" i="3"/>
  <c r="G213" i="3"/>
  <c r="E213" i="3"/>
  <c r="B213" i="3"/>
  <c r="C620" i="37"/>
  <c r="G209" i="3"/>
  <c r="E209" i="3"/>
  <c r="B209" i="3"/>
  <c r="G217" i="3"/>
  <c r="E217" i="3"/>
  <c r="B217" i="3"/>
  <c r="G179" i="3"/>
  <c r="E179" i="3"/>
  <c r="B179" i="3"/>
  <c r="H205" i="3"/>
  <c r="H584" i="37"/>
  <c r="G584" i="37"/>
  <c r="H562" i="37"/>
  <c r="H510" i="37"/>
  <c r="G510" i="37"/>
  <c r="H472" i="37"/>
  <c r="H441" i="37"/>
  <c r="G441" i="37"/>
  <c r="H373" i="37"/>
  <c r="G373" i="37"/>
  <c r="E350" i="1"/>
  <c r="D339" i="37"/>
  <c r="D317" i="1"/>
  <c r="H299" i="37"/>
  <c r="G299" i="37"/>
  <c r="E202" i="1"/>
  <c r="D192" i="37"/>
  <c r="H224" i="37"/>
  <c r="G224" i="37"/>
  <c r="H193" i="37"/>
  <c r="G193" i="37"/>
  <c r="E145" i="1"/>
  <c r="F145" i="1"/>
  <c r="D135" i="37"/>
  <c r="G135" i="37"/>
  <c r="D112" i="1"/>
  <c r="H73" i="37"/>
  <c r="G73" i="37"/>
  <c r="D50" i="1"/>
  <c r="H1355" i="37"/>
  <c r="H1307" i="37"/>
  <c r="G626" i="37"/>
  <c r="G562" i="37"/>
  <c r="G1120" i="37"/>
  <c r="H1120" i="37"/>
  <c r="G1056" i="37"/>
  <c r="H1056" i="37"/>
  <c r="H581" i="37"/>
  <c r="G581" i="37"/>
  <c r="H467" i="37"/>
  <c r="G467" i="37"/>
  <c r="H395" i="37"/>
  <c r="G395" i="37"/>
  <c r="H334" i="37"/>
  <c r="G334" i="37"/>
  <c r="H249" i="37"/>
  <c r="G249" i="37"/>
  <c r="H221" i="37"/>
  <c r="G221" i="37"/>
  <c r="H41" i="37"/>
  <c r="G41" i="37"/>
  <c r="H1330" i="37"/>
  <c r="H1550" i="37"/>
  <c r="H1201" i="37"/>
  <c r="E182" i="27"/>
  <c r="F182" i="27"/>
  <c r="G1175" i="37"/>
  <c r="G1057" i="37"/>
  <c r="H1057" i="37"/>
  <c r="H611" i="37"/>
  <c r="G611" i="37"/>
  <c r="H579" i="37"/>
  <c r="G579" i="37"/>
  <c r="H557" i="37"/>
  <c r="G557" i="37"/>
  <c r="H501" i="37"/>
  <c r="G501" i="37"/>
  <c r="D465" i="1"/>
  <c r="H429" i="37"/>
  <c r="G429" i="37"/>
  <c r="D402" i="1"/>
  <c r="E317" i="1"/>
  <c r="D306" i="37"/>
  <c r="H306" i="37"/>
  <c r="H331" i="37"/>
  <c r="G331" i="37"/>
  <c r="E258" i="1"/>
  <c r="D248" i="37"/>
  <c r="D269" i="1"/>
  <c r="D230" i="1"/>
  <c r="C220" i="37"/>
  <c r="D221" i="1"/>
  <c r="E139" i="1"/>
  <c r="D129" i="37"/>
  <c r="H129" i="37"/>
  <c r="H136" i="37"/>
  <c r="G176" i="3"/>
  <c r="E176" i="3"/>
  <c r="B176" i="3"/>
  <c r="C524" i="37"/>
  <c r="H524" i="37"/>
  <c r="G216" i="3"/>
  <c r="E216" i="3"/>
  <c r="B216" i="3"/>
  <c r="H1369" i="37"/>
  <c r="H1337" i="37"/>
  <c r="H1525" i="37"/>
  <c r="H1235" i="37"/>
  <c r="H1175" i="37"/>
  <c r="G424" i="37"/>
  <c r="G392" i="37"/>
  <c r="G232" i="37"/>
  <c r="G460" i="37"/>
  <c r="G496" i="37"/>
  <c r="G532" i="37"/>
  <c r="G436" i="37"/>
  <c r="G312" i="37"/>
  <c r="G284" i="37"/>
  <c r="G568" i="37"/>
  <c r="G472" i="37"/>
  <c r="G544" i="37"/>
  <c r="G416" i="37"/>
  <c r="G516" i="37"/>
  <c r="G484" i="37"/>
  <c r="G340" i="37"/>
  <c r="G136" i="37"/>
  <c r="G120" i="37"/>
  <c r="G212" i="37"/>
  <c r="G124" i="37"/>
  <c r="G36" i="37"/>
  <c r="H963" i="37"/>
  <c r="H899" i="37"/>
  <c r="H835" i="37"/>
  <c r="H818" i="37"/>
  <c r="H803" i="37"/>
  <c r="H762" i="37"/>
  <c r="H714" i="37"/>
  <c r="H682" i="37"/>
  <c r="H650" i="37"/>
  <c r="H907" i="37"/>
  <c r="H843" i="37"/>
  <c r="H778" i="37"/>
  <c r="H738" i="37"/>
  <c r="H923" i="37"/>
  <c r="H859" i="37"/>
  <c r="H811" i="37"/>
  <c r="H754" i="37"/>
  <c r="H939" i="37"/>
  <c r="H875" i="37"/>
  <c r="H810" i="37"/>
  <c r="H795" i="37"/>
  <c r="H770" i="37"/>
  <c r="E110" i="3"/>
  <c r="B110" i="3"/>
  <c r="E104" i="3"/>
  <c r="B104" i="3"/>
  <c r="E40" i="3"/>
  <c r="B40" i="3"/>
  <c r="E94" i="3"/>
  <c r="B94" i="3"/>
  <c r="E88" i="3"/>
  <c r="B88" i="3"/>
  <c r="E78" i="3"/>
  <c r="B78" i="3"/>
  <c r="E72" i="3"/>
  <c r="B72" i="3"/>
  <c r="E102" i="3"/>
  <c r="B102" i="3"/>
  <c r="E25" i="3"/>
  <c r="E62" i="3"/>
  <c r="B62" i="3"/>
  <c r="E56" i="3"/>
  <c r="B56" i="3"/>
  <c r="G5" i="3"/>
  <c r="G188" i="3"/>
  <c r="E188" i="3"/>
  <c r="B188" i="3"/>
  <c r="G171" i="3"/>
  <c r="E171" i="3"/>
  <c r="B171" i="3"/>
  <c r="G185" i="3"/>
  <c r="E185" i="3"/>
  <c r="B185" i="3"/>
  <c r="G189" i="3"/>
  <c r="E189" i="3"/>
  <c r="B189" i="3"/>
  <c r="H180" i="3"/>
  <c r="H185" i="3"/>
  <c r="G190" i="3"/>
  <c r="E190" i="3"/>
  <c r="B190" i="3"/>
  <c r="H187" i="3"/>
  <c r="G184" i="3"/>
  <c r="E184" i="3"/>
  <c r="B184" i="3"/>
  <c r="C211" i="37"/>
  <c r="F221" i="1"/>
  <c r="C102" i="37"/>
  <c r="C1329" i="37"/>
  <c r="J50" i="42"/>
  <c r="F42" i="36"/>
  <c r="D1183" i="37"/>
  <c r="G1183" i="37"/>
  <c r="H299" i="3"/>
  <c r="E299" i="3"/>
  <c r="B299" i="3"/>
  <c r="G129" i="37"/>
  <c r="C391" i="37"/>
  <c r="F402" i="1"/>
  <c r="C1215" i="37"/>
  <c r="D523" i="37"/>
  <c r="E534" i="1"/>
  <c r="E641" i="1"/>
  <c r="D629" i="37"/>
  <c r="C1096" i="37"/>
  <c r="F124" i="27"/>
  <c r="D1453" i="37"/>
  <c r="G1453" i="37"/>
  <c r="E12" i="33"/>
  <c r="K56" i="42"/>
  <c r="G1412" i="37"/>
  <c r="H1412" i="37"/>
  <c r="C259" i="37"/>
  <c r="C294" i="37"/>
  <c r="D304" i="1"/>
  <c r="F305" i="1"/>
  <c r="C415" i="37"/>
  <c r="F427" i="1"/>
  <c r="C1524" i="37"/>
  <c r="D50" i="47"/>
  <c r="C1437" i="37"/>
  <c r="D12" i="33"/>
  <c r="C306" i="37"/>
  <c r="F317" i="1"/>
  <c r="E293" i="3"/>
  <c r="B293" i="3"/>
  <c r="C574" i="37"/>
  <c r="F586" i="1"/>
  <c r="C466" i="37"/>
  <c r="F478" i="1"/>
  <c r="D1299" i="37"/>
  <c r="K49" i="42"/>
  <c r="E148" i="36"/>
  <c r="F148" i="36"/>
  <c r="G1438" i="37"/>
  <c r="H1438" i="37"/>
  <c r="C453" i="37"/>
  <c r="F465" i="1"/>
  <c r="C1112" i="37"/>
  <c r="F140" i="27"/>
  <c r="D1167" i="37"/>
  <c r="H298" i="3"/>
  <c r="E298" i="3"/>
  <c r="B298" i="3"/>
  <c r="H588" i="37"/>
  <c r="G588" i="37"/>
  <c r="C78" i="37"/>
  <c r="C358" i="37"/>
  <c r="C509" i="37"/>
  <c r="F521" i="1"/>
  <c r="D415" i="37"/>
  <c r="E426" i="1"/>
  <c r="E642" i="1"/>
  <c r="D630" i="37"/>
  <c r="G1393" i="37"/>
  <c r="H1393" i="37"/>
  <c r="C40" i="37"/>
  <c r="F50" i="1"/>
  <c r="H620" i="37"/>
  <c r="G620" i="37"/>
  <c r="D346" i="37"/>
  <c r="H346" i="37"/>
  <c r="C1408" i="37"/>
  <c r="F121" i="36"/>
  <c r="J52" i="42"/>
  <c r="G1344" i="37"/>
  <c r="H1344" i="37"/>
  <c r="C339" i="37"/>
  <c r="F350" i="1"/>
  <c r="C1183" i="37"/>
  <c r="G299" i="3"/>
  <c r="F211" i="27"/>
  <c r="G1127" i="37"/>
  <c r="H1127" i="37"/>
  <c r="G1066" i="37"/>
  <c r="C561" i="37"/>
  <c r="F573" i="1"/>
  <c r="D1408" i="37"/>
  <c r="G1408" i="37"/>
  <c r="K52" i="42"/>
  <c r="G1019" i="37"/>
  <c r="H1019" i="37"/>
  <c r="G524" i="37"/>
  <c r="H13" i="37"/>
  <c r="G13" i="37"/>
  <c r="E304" i="1"/>
  <c r="F304" i="1"/>
  <c r="E204" i="3"/>
  <c r="B204" i="3"/>
  <c r="C148" i="37"/>
  <c r="H130" i="37"/>
  <c r="G130" i="37"/>
  <c r="D159" i="37"/>
  <c r="G159" i="37"/>
  <c r="C1154" i="37"/>
  <c r="G296" i="3"/>
  <c r="D181" i="27"/>
  <c r="C1153" i="37"/>
  <c r="C346" i="37"/>
  <c r="D356" i="1"/>
  <c r="F357" i="1"/>
  <c r="G1065" i="37"/>
  <c r="H1065" i="37"/>
  <c r="G1388" i="37"/>
  <c r="H1388" i="37"/>
  <c r="D148" i="36"/>
  <c r="G1437" i="37"/>
  <c r="H1437" i="37"/>
  <c r="H415" i="37"/>
  <c r="G415" i="37"/>
  <c r="H391" i="37"/>
  <c r="G391" i="37"/>
  <c r="H561" i="37"/>
  <c r="G561" i="37"/>
  <c r="C1518" i="37"/>
  <c r="K62" i="42"/>
  <c r="H339" i="37"/>
  <c r="G339" i="37"/>
  <c r="H453" i="37"/>
  <c r="G453" i="37"/>
  <c r="G1524" i="37"/>
  <c r="H1524" i="37"/>
  <c r="D1436" i="37"/>
  <c r="G1436" i="37"/>
  <c r="K55" i="42"/>
  <c r="H466" i="37"/>
  <c r="G466" i="37"/>
  <c r="H509" i="37"/>
  <c r="G509" i="37"/>
  <c r="H294" i="37"/>
  <c r="G294" i="37"/>
  <c r="G1096" i="37"/>
  <c r="H1096" i="37"/>
  <c r="H40" i="37"/>
  <c r="G40" i="37"/>
  <c r="H1167" i="37"/>
  <c r="G1167" i="37"/>
  <c r="H574" i="37"/>
  <c r="G574" i="37"/>
  <c r="D522" i="37"/>
  <c r="D293" i="37"/>
  <c r="C1436" i="37"/>
  <c r="J55" i="42"/>
  <c r="H523" i="37"/>
  <c r="G523" i="37"/>
  <c r="G307" i="3"/>
  <c r="E307" i="3"/>
  <c r="B307" i="3"/>
  <c r="G1518" i="37"/>
  <c r="H1518" i="37"/>
  <c r="G6" i="3"/>
  <c r="I7" i="3"/>
  <c r="I14" i="3"/>
  <c r="E7" i="3"/>
  <c r="B7" i="3"/>
  <c r="C1423" i="37"/>
  <c r="H1401" i="37"/>
  <c r="G1401" i="37"/>
  <c r="C1435" i="37"/>
  <c r="J53" i="42"/>
  <c r="G1299" i="37"/>
  <c r="H1299" i="37"/>
  <c r="F12" i="36"/>
  <c r="J49" i="42"/>
  <c r="G1244" i="37"/>
  <c r="D250" i="27"/>
  <c r="J46" i="42"/>
  <c r="F75" i="27"/>
  <c r="D74" i="27"/>
  <c r="D12" i="27"/>
  <c r="C1047" i="37"/>
  <c r="C1048" i="37"/>
  <c r="C985" i="37"/>
  <c r="J44" i="42"/>
  <c r="G732" i="37"/>
  <c r="B25" i="3"/>
  <c r="G599" i="37"/>
  <c r="H599" i="37"/>
  <c r="C587" i="37"/>
  <c r="F599" i="1"/>
  <c r="D534" i="1"/>
  <c r="C593" i="37"/>
  <c r="D490" i="1"/>
  <c r="H398" i="37"/>
  <c r="D414" i="1"/>
  <c r="C403" i="37"/>
  <c r="C345" i="37"/>
  <c r="D413" i="1"/>
  <c r="C402" i="37"/>
  <c r="G347" i="37"/>
  <c r="H347" i="37"/>
  <c r="G321" i="37"/>
  <c r="G295" i="37"/>
  <c r="H295" i="37"/>
  <c r="C293" i="37"/>
  <c r="G296" i="37"/>
  <c r="D649" i="1"/>
  <c r="F422" i="1"/>
  <c r="D650" i="1"/>
  <c r="G261" i="37"/>
  <c r="F265" i="1"/>
  <c r="G228" i="37"/>
  <c r="H206" i="37"/>
  <c r="G206" i="37"/>
  <c r="D202" i="1"/>
  <c r="F194" i="1"/>
  <c r="F183" i="1"/>
  <c r="H180" i="37"/>
  <c r="G176" i="37"/>
  <c r="D169" i="1"/>
  <c r="G116" i="37"/>
  <c r="H116" i="37"/>
  <c r="G88" i="37"/>
  <c r="G183" i="3"/>
  <c r="E183" i="3"/>
  <c r="B183" i="3"/>
  <c r="C19" i="37"/>
  <c r="G168" i="3"/>
  <c r="E168" i="3"/>
  <c r="B168" i="3"/>
  <c r="G8" i="37"/>
  <c r="G192" i="3"/>
  <c r="E192" i="3"/>
  <c r="B192" i="3"/>
  <c r="C4" i="37"/>
  <c r="G211" i="3"/>
  <c r="E211" i="3"/>
  <c r="B211" i="3"/>
  <c r="G214" i="3"/>
  <c r="E214" i="3"/>
  <c r="B214" i="3"/>
  <c r="F14" i="1"/>
  <c r="G166" i="3"/>
  <c r="E166" i="3"/>
  <c r="B166" i="3"/>
  <c r="D13" i="1"/>
  <c r="G206" i="3"/>
  <c r="E206" i="3"/>
  <c r="B206" i="3"/>
  <c r="E5" i="3"/>
  <c r="B5" i="3"/>
  <c r="B284" i="3"/>
  <c r="G180" i="3"/>
  <c r="E180" i="3"/>
  <c r="B180" i="3"/>
  <c r="G197" i="3"/>
  <c r="E197" i="3"/>
  <c r="B197" i="3"/>
  <c r="G196" i="3"/>
  <c r="E196" i="3"/>
  <c r="B196" i="3"/>
  <c r="G172" i="3"/>
  <c r="E172" i="3"/>
  <c r="B172" i="3"/>
  <c r="G167" i="3"/>
  <c r="E167" i="3"/>
  <c r="B167" i="3"/>
  <c r="G187" i="3"/>
  <c r="E187" i="3"/>
  <c r="B187" i="3"/>
  <c r="F250" i="27"/>
  <c r="C1222" i="37"/>
  <c r="D242" i="27"/>
  <c r="C1214" i="37"/>
  <c r="C1046" i="37"/>
  <c r="J45" i="42"/>
  <c r="G1047" i="37"/>
  <c r="H1047" i="37"/>
  <c r="C984" i="37"/>
  <c r="F534" i="1"/>
  <c r="C522" i="37"/>
  <c r="C478" i="37"/>
  <c r="F490" i="1"/>
  <c r="D426" i="1"/>
  <c r="F413" i="1"/>
  <c r="H293" i="37"/>
  <c r="G293" i="37"/>
  <c r="C638" i="37"/>
  <c r="F649" i="1"/>
  <c r="C637" i="37"/>
  <c r="C192" i="37"/>
  <c r="D157" i="1"/>
  <c r="F169" i="1"/>
  <c r="C159" i="37"/>
  <c r="C3" i="37"/>
  <c r="D12" i="1"/>
  <c r="H522" i="37"/>
  <c r="G522" i="37"/>
  <c r="C414" i="37"/>
  <c r="D641" i="1"/>
  <c r="D642" i="1"/>
  <c r="F426" i="1"/>
  <c r="H159" i="37"/>
  <c r="D295" i="1"/>
  <c r="D296" i="1"/>
  <c r="C147" i="37"/>
  <c r="J40" i="42"/>
  <c r="C2" i="37"/>
  <c r="D418" i="1"/>
  <c r="J39" i="42"/>
  <c r="C629" i="37"/>
  <c r="C630" i="37"/>
  <c r="F642" i="1"/>
  <c r="D297" i="1"/>
  <c r="F297" i="1"/>
  <c r="D419" i="1"/>
  <c r="D420" i="1"/>
  <c r="C285" i="37"/>
  <c r="C286" i="37"/>
  <c r="D645" i="1"/>
  <c r="C407" i="37"/>
  <c r="C287" i="37"/>
  <c r="C408" i="37"/>
  <c r="D646" i="1"/>
  <c r="D648" i="1"/>
  <c r="D421" i="1"/>
  <c r="C633" i="37"/>
  <c r="C409" i="37"/>
  <c r="F420" i="1"/>
  <c r="D647" i="1"/>
  <c r="D651" i="1"/>
  <c r="C410" i="37"/>
  <c r="C634" i="37"/>
  <c r="F648" i="1"/>
  <c r="C636" i="37"/>
  <c r="D652" i="1"/>
  <c r="J42" i="42"/>
  <c r="C635" i="37"/>
  <c r="C639" i="37"/>
  <c r="J41" i="42"/>
  <c r="F651" i="1"/>
  <c r="Q19" i="3"/>
  <c r="C640" i="37"/>
  <c r="H1577" i="37"/>
  <c r="G1576" i="37"/>
  <c r="H1576" i="37"/>
  <c r="K63" i="42"/>
  <c r="H1511" i="37"/>
  <c r="G1511" i="37"/>
  <c r="G1499" i="37"/>
  <c r="H1499" i="37"/>
  <c r="G1501" i="37"/>
  <c r="H1501" i="37"/>
  <c r="G1493" i="37"/>
  <c r="H1493" i="37"/>
  <c r="D13" i="47"/>
  <c r="C1481" i="37"/>
  <c r="C1483" i="37"/>
  <c r="B280" i="3"/>
  <c r="G266" i="37"/>
  <c r="F258" i="1"/>
  <c r="F202" i="1"/>
  <c r="F208" i="1"/>
  <c r="H719" i="37"/>
  <c r="H645" i="37"/>
  <c r="G645" i="37"/>
  <c r="H587" i="37"/>
  <c r="G587" i="37"/>
  <c r="G593" i="37"/>
  <c r="H593" i="37"/>
  <c r="H489" i="37"/>
  <c r="G489" i="37"/>
  <c r="D414" i="37"/>
  <c r="F641" i="1"/>
  <c r="H478" i="37"/>
  <c r="G478" i="37"/>
  <c r="H629" i="37"/>
  <c r="G629" i="37"/>
  <c r="H630" i="37"/>
  <c r="G630" i="37"/>
  <c r="G413" i="37"/>
  <c r="H413" i="37"/>
  <c r="H397" i="37"/>
  <c r="G397" i="37"/>
  <c r="H364" i="37"/>
  <c r="G364" i="37"/>
  <c r="E369" i="1"/>
  <c r="H359" i="37"/>
  <c r="G359" i="37"/>
  <c r="G351" i="37"/>
  <c r="H351" i="37"/>
  <c r="G346" i="37"/>
  <c r="H307" i="37"/>
  <c r="G307" i="37"/>
  <c r="G306" i="37"/>
  <c r="H269" i="37"/>
  <c r="G269" i="37"/>
  <c r="G264" i="37"/>
  <c r="H264" i="37"/>
  <c r="E269" i="1"/>
  <c r="H260" i="37"/>
  <c r="G260" i="37"/>
  <c r="G248" i="37"/>
  <c r="H248" i="37"/>
  <c r="H255" i="37"/>
  <c r="G255" i="37"/>
  <c r="H240" i="37"/>
  <c r="G240" i="37"/>
  <c r="H236" i="37"/>
  <c r="G236" i="37"/>
  <c r="G227" i="37"/>
  <c r="H227" i="37"/>
  <c r="E230" i="1"/>
  <c r="H215" i="37"/>
  <c r="G215" i="37"/>
  <c r="E221" i="1"/>
  <c r="D211" i="37"/>
  <c r="G192" i="37"/>
  <c r="H192" i="37"/>
  <c r="H198" i="37"/>
  <c r="G198" i="37"/>
  <c r="G184" i="37"/>
  <c r="H184" i="37"/>
  <c r="H173" i="37"/>
  <c r="G173" i="37"/>
  <c r="H166" i="37"/>
  <c r="H165" i="37"/>
  <c r="G165" i="37"/>
  <c r="G160" i="37"/>
  <c r="H160" i="37"/>
  <c r="G155" i="37"/>
  <c r="H155" i="37"/>
  <c r="E158" i="1"/>
  <c r="H149" i="37"/>
  <c r="G149" i="37"/>
  <c r="F88" i="1"/>
  <c r="H108" i="37"/>
  <c r="H135" i="37"/>
  <c r="H102" i="37"/>
  <c r="G102" i="37"/>
  <c r="G103" i="37"/>
  <c r="H103" i="37"/>
  <c r="F112" i="1"/>
  <c r="G87" i="37"/>
  <c r="H87" i="37"/>
  <c r="H79" i="37"/>
  <c r="G79" i="37"/>
  <c r="H78" i="37"/>
  <c r="G78" i="37"/>
  <c r="H72" i="37"/>
  <c r="G70" i="37"/>
  <c r="H70" i="37"/>
  <c r="H64" i="37"/>
  <c r="G64" i="37"/>
  <c r="G61" i="37"/>
  <c r="H61" i="37"/>
  <c r="E30" i="3"/>
  <c r="B30" i="3" s="1"/>
  <c r="E23" i="3"/>
  <c r="F56" i="1"/>
  <c r="G46" i="37"/>
  <c r="H46" i="37"/>
  <c r="H55" i="37"/>
  <c r="G55" i="37"/>
  <c r="D25" i="37"/>
  <c r="D19" i="37"/>
  <c r="G181" i="3"/>
  <c r="E181" i="3"/>
  <c r="B181" i="3"/>
  <c r="G4" i="37"/>
  <c r="H4" i="37"/>
  <c r="E13" i="1"/>
  <c r="H1229" i="37"/>
  <c r="H1183" i="37"/>
  <c r="H991" i="37"/>
  <c r="G1184" i="37"/>
  <c r="H1184" i="37"/>
  <c r="G1157" i="37"/>
  <c r="H1157" i="37"/>
  <c r="H296" i="3"/>
  <c r="E296" i="3"/>
  <c r="B296" i="3"/>
  <c r="E181" i="27"/>
  <c r="D1154" i="37"/>
  <c r="H1148" i="37"/>
  <c r="G1148" i="37"/>
  <c r="G1142" i="37"/>
  <c r="H1142" i="37"/>
  <c r="G1113" i="37"/>
  <c r="H1113" i="37"/>
  <c r="G1112" i="37"/>
  <c r="H1112" i="37"/>
  <c r="G1048" i="37"/>
  <c r="H1048" i="37"/>
  <c r="H1034" i="37"/>
  <c r="G1034" i="37"/>
  <c r="H1030" i="37"/>
  <c r="G1030" i="37"/>
  <c r="H1023" i="37"/>
  <c r="G1023" i="37"/>
  <c r="H1013" i="37"/>
  <c r="G1013" i="37"/>
  <c r="H1007" i="37"/>
  <c r="G1007" i="37"/>
  <c r="E18" i="27"/>
  <c r="F25" i="27"/>
  <c r="G997" i="37"/>
  <c r="H997" i="37"/>
  <c r="D986" i="37"/>
  <c r="D49" i="47"/>
  <c r="C1517" i="37"/>
  <c r="G302" i="3"/>
  <c r="E302" i="3"/>
  <c r="B302" i="3"/>
  <c r="H1481" i="37"/>
  <c r="G1481" i="37"/>
  <c r="H1483" i="37"/>
  <c r="G1483" i="37"/>
  <c r="G414" i="37"/>
  <c r="H414" i="37"/>
  <c r="D358" i="37"/>
  <c r="F369" i="1"/>
  <c r="E356" i="1"/>
  <c r="D259" i="37"/>
  <c r="F269" i="1"/>
  <c r="D220" i="37"/>
  <c r="F230" i="1"/>
  <c r="G211" i="37"/>
  <c r="H211" i="37"/>
  <c r="D148" i="37"/>
  <c r="E157" i="1"/>
  <c r="G24" i="3"/>
  <c r="F158" i="1"/>
  <c r="H24" i="3"/>
  <c r="H25" i="37"/>
  <c r="G25" i="37"/>
  <c r="H19" i="37"/>
  <c r="G19" i="37"/>
  <c r="F13" i="1"/>
  <c r="D3" i="37"/>
  <c r="E12" i="1"/>
  <c r="D1153" i="37"/>
  <c r="K46" i="42"/>
  <c r="F181" i="27"/>
  <c r="H1154" i="37"/>
  <c r="G1154" i="37"/>
  <c r="D990" i="37"/>
  <c r="E13" i="27"/>
  <c r="F18" i="27"/>
  <c r="G986" i="37"/>
  <c r="H986" i="37"/>
  <c r="G303" i="3"/>
  <c r="E303" i="3"/>
  <c r="B303" i="3"/>
  <c r="K61" i="42"/>
  <c r="H1517" i="37"/>
  <c r="G301" i="3"/>
  <c r="E301" i="3"/>
  <c r="G1517" i="37"/>
  <c r="C4" i="47"/>
  <c r="L37" i="37"/>
  <c r="B33" i="42"/>
  <c r="F356" i="1"/>
  <c r="E413" i="1"/>
  <c r="D402" i="37"/>
  <c r="D345" i="37"/>
  <c r="E414" i="1"/>
  <c r="H358" i="37"/>
  <c r="G358" i="37"/>
  <c r="G259" i="37"/>
  <c r="H259" i="37"/>
  <c r="H220" i="37"/>
  <c r="G220" i="37"/>
  <c r="E24" i="3"/>
  <c r="B24" i="3"/>
  <c r="E295" i="1"/>
  <c r="E296" i="1"/>
  <c r="F157" i="1"/>
  <c r="D147" i="37"/>
  <c r="K40" i="42"/>
  <c r="H148" i="37"/>
  <c r="G148" i="37"/>
  <c r="E418" i="1"/>
  <c r="K39" i="42"/>
  <c r="F12" i="1"/>
  <c r="D2" i="37"/>
  <c r="G3" i="37"/>
  <c r="H3" i="37"/>
  <c r="G1153" i="37"/>
  <c r="H1153" i="37"/>
  <c r="D985" i="37"/>
  <c r="F13" i="27"/>
  <c r="K44" i="42"/>
  <c r="G990" i="37"/>
  <c r="H990" i="37"/>
  <c r="E300" i="3"/>
  <c r="E33" i="42"/>
  <c r="B301" i="3"/>
  <c r="N3" i="3"/>
  <c r="K6" i="37"/>
  <c r="H345" i="37"/>
  <c r="G345" i="37"/>
  <c r="H402" i="37"/>
  <c r="G402" i="37"/>
  <c r="F414" i="1"/>
  <c r="D403" i="37"/>
  <c r="E297" i="1"/>
  <c r="D287" i="37"/>
  <c r="G287" i="37"/>
  <c r="H147" i="37"/>
  <c r="G147" i="37"/>
  <c r="E419" i="1"/>
  <c r="E420" i="1"/>
  <c r="D409" i="37"/>
  <c r="F295" i="1"/>
  <c r="D285" i="37"/>
  <c r="G2" i="37"/>
  <c r="H2" i="37"/>
  <c r="F296" i="1"/>
  <c r="D286" i="37"/>
  <c r="F418" i="1"/>
  <c r="D407" i="37"/>
  <c r="E645" i="1"/>
  <c r="H985" i="37"/>
  <c r="G985" i="37"/>
  <c r="G403" i="37"/>
  <c r="H403" i="37"/>
  <c r="H287" i="37"/>
  <c r="F419" i="1"/>
  <c r="D408" i="37"/>
  <c r="E646" i="1"/>
  <c r="E648" i="1"/>
  <c r="H285" i="37"/>
  <c r="G285" i="37"/>
  <c r="E421" i="1"/>
  <c r="D410" i="37"/>
  <c r="D633" i="37"/>
  <c r="F645" i="1"/>
  <c r="H409" i="37"/>
  <c r="G409" i="37"/>
  <c r="H286" i="37"/>
  <c r="G286" i="37"/>
  <c r="G407" i="37"/>
  <c r="H407" i="37"/>
  <c r="F646" i="1"/>
  <c r="D634" i="37"/>
  <c r="F421" i="1"/>
  <c r="H408" i="37"/>
  <c r="G408" i="37"/>
  <c r="E647" i="1"/>
  <c r="D635" i="37"/>
  <c r="H410" i="37"/>
  <c r="G410" i="37"/>
  <c r="H633" i="37"/>
  <c r="G633" i="37"/>
  <c r="D636" i="37"/>
  <c r="H634" i="37"/>
  <c r="G634" i="37"/>
  <c r="F647" i="1"/>
  <c r="H635" i="37"/>
  <c r="G635" i="37"/>
  <c r="H636" i="37"/>
  <c r="G636" i="37"/>
  <c r="H1124" i="37"/>
  <c r="G1124" i="37"/>
  <c r="E74" i="27"/>
  <c r="F152" i="27"/>
  <c r="G288" i="37"/>
  <c r="G1429" i="37"/>
  <c r="G1423" i="37"/>
  <c r="H1423" i="37"/>
  <c r="G1376" i="37"/>
  <c r="H1376" i="37"/>
  <c r="G1348" i="37"/>
  <c r="H1348" i="37"/>
  <c r="D1329" i="37"/>
  <c r="H1333" i="37"/>
  <c r="G1333" i="37"/>
  <c r="H1322" i="37"/>
  <c r="G1322" i="37"/>
  <c r="G1316" i="37"/>
  <c r="H1316" i="37"/>
  <c r="K53" i="42"/>
  <c r="D1435" i="37"/>
  <c r="G1435" i="37"/>
  <c r="G1300" i="37"/>
  <c r="H1300" i="37"/>
  <c r="E12" i="27"/>
  <c r="K45" i="42"/>
  <c r="D1046" i="37"/>
  <c r="F74" i="27"/>
  <c r="G1329" i="37"/>
  <c r="H1329" i="37"/>
  <c r="F12" i="27"/>
  <c r="D984" i="37"/>
  <c r="G1046" i="37"/>
  <c r="H1046" i="37"/>
  <c r="G984" i="37"/>
  <c r="H984" i="37"/>
  <c r="F247" i="27"/>
  <c r="H1221" i="37"/>
  <c r="F255" i="27"/>
  <c r="E649" i="1"/>
  <c r="D637" i="37"/>
  <c r="G637" i="37"/>
  <c r="E650" i="1"/>
  <c r="G412" i="37"/>
  <c r="H412" i="37"/>
  <c r="H411" i="37"/>
  <c r="G411" i="37"/>
  <c r="H1408" i="37"/>
  <c r="H1435" i="37"/>
  <c r="G310" i="3"/>
  <c r="E310" i="3"/>
  <c r="B310" i="3"/>
  <c r="H1409" i="37"/>
  <c r="G309" i="3"/>
  <c r="E309" i="3"/>
  <c r="B29" i="42"/>
  <c r="G1409" i="37"/>
  <c r="E4" i="36"/>
  <c r="L35" i="37"/>
  <c r="E250" i="27"/>
  <c r="D1222" i="37"/>
  <c r="G1222" i="37"/>
  <c r="F251" i="27"/>
  <c r="H1219" i="37"/>
  <c r="G1219" i="37"/>
  <c r="D1215" i="37"/>
  <c r="G1228" i="37"/>
  <c r="H1228" i="37"/>
  <c r="J47" i="42"/>
  <c r="D180" i="27"/>
  <c r="E285" i="3"/>
  <c r="B285" i="3"/>
  <c r="G1227" i="37"/>
  <c r="H1227" i="37"/>
  <c r="H1223" i="37"/>
  <c r="G1223" i="37"/>
  <c r="H1216" i="37"/>
  <c r="G1216" i="37"/>
  <c r="D4" i="33"/>
  <c r="L36" i="37"/>
  <c r="H1454" i="37"/>
  <c r="G1454" i="37"/>
  <c r="H1436" i="37"/>
  <c r="H1453" i="37"/>
  <c r="E294" i="3"/>
  <c r="B294" i="3"/>
  <c r="H637" i="37"/>
  <c r="E651" i="1"/>
  <c r="D639" i="37"/>
  <c r="D638" i="37"/>
  <c r="F650" i="1"/>
  <c r="E652" i="1"/>
  <c r="G164" i="3"/>
  <c r="E164" i="3"/>
  <c r="B164" i="3"/>
  <c r="K3" i="3"/>
  <c r="L4" i="37"/>
  <c r="K4" i="37"/>
  <c r="B309" i="3"/>
  <c r="E308" i="3"/>
  <c r="E29" i="42"/>
  <c r="H1222" i="37"/>
  <c r="E242" i="27"/>
  <c r="D1214" i="37"/>
  <c r="H1214" i="37"/>
  <c r="H1215" i="37"/>
  <c r="G1215" i="37"/>
  <c r="C1152" i="37"/>
  <c r="G282" i="3"/>
  <c r="G305" i="3"/>
  <c r="E305" i="3"/>
  <c r="G306" i="3"/>
  <c r="E306" i="3"/>
  <c r="B306" i="3"/>
  <c r="G638" i="37"/>
  <c r="H638" i="37"/>
  <c r="K41" i="42"/>
  <c r="F652" i="1"/>
  <c r="D640" i="37"/>
  <c r="K42" i="42"/>
  <c r="G639" i="37"/>
  <c r="H639" i="37"/>
  <c r="B25" i="42"/>
  <c r="E180" i="27"/>
  <c r="G1214" i="37"/>
  <c r="K47" i="42"/>
  <c r="F242" i="27"/>
  <c r="E304" i="3"/>
  <c r="E31" i="42"/>
  <c r="B305" i="3"/>
  <c r="H165" i="3"/>
  <c r="G165" i="3"/>
  <c r="E165" i="3"/>
  <c r="B165" i="3"/>
  <c r="G640" i="37"/>
  <c r="E4" i="1"/>
  <c r="L33" i="37"/>
  <c r="H640" i="37"/>
  <c r="K2" i="37"/>
  <c r="J3" i="3"/>
  <c r="L2" i="37"/>
  <c r="F180" i="27"/>
  <c r="G288" i="3"/>
  <c r="E288" i="3"/>
  <c r="B288" i="3"/>
  <c r="H282" i="3"/>
  <c r="E282" i="3"/>
  <c r="B282" i="3"/>
  <c r="D1152" i="37"/>
  <c r="G1152" i="37"/>
  <c r="M278" i="3"/>
  <c r="G22" i="3"/>
  <c r="L278" i="3"/>
  <c r="H22" i="3"/>
  <c r="E4" i="27"/>
  <c r="L34" i="37"/>
  <c r="J6" i="42"/>
  <c r="L28" i="37"/>
  <c r="G8" i="3"/>
  <c r="E8" i="3"/>
  <c r="B8" i="3"/>
  <c r="K28" i="37"/>
  <c r="H1152" i="37"/>
  <c r="B27" i="42"/>
  <c r="F278" i="3"/>
  <c r="B278" i="3"/>
  <c r="E22" i="3"/>
  <c r="B22" i="3"/>
  <c r="K3" i="37"/>
  <c r="L3" i="37"/>
  <c r="M3" i="3"/>
  <c r="G289" i="3"/>
  <c r="E289" i="3"/>
  <c r="K29" i="37"/>
  <c r="L29" i="37"/>
  <c r="J16" i="3"/>
  <c r="K13" i="3"/>
  <c r="I10" i="3"/>
  <c r="G21" i="3"/>
  <c r="I21" i="3"/>
  <c r="J9" i="3"/>
  <c r="M19" i="3"/>
  <c r="K15" i="3"/>
  <c r="H21" i="3"/>
  <c r="K10" i="3"/>
  <c r="I13" i="3"/>
  <c r="J21" i="3"/>
  <c r="I12" i="3"/>
  <c r="K16" i="3"/>
  <c r="J11" i="3"/>
  <c r="L19" i="3"/>
  <c r="I15" i="3"/>
  <c r="K11" i="3"/>
  <c r="G20" i="3"/>
  <c r="H6" i="3"/>
  <c r="E6" i="3"/>
  <c r="B6" i="3"/>
  <c r="K14" i="3"/>
  <c r="G19" i="3"/>
  <c r="K12" i="3"/>
  <c r="J12" i="3"/>
  <c r="K9" i="3"/>
  <c r="J17" i="3"/>
  <c r="I9" i="3"/>
  <c r="I16" i="3"/>
  <c r="J10" i="3"/>
  <c r="M20" i="3"/>
  <c r="H19" i="3"/>
  <c r="L20" i="3"/>
  <c r="I17" i="3"/>
  <c r="J15" i="3"/>
  <c r="H20" i="3"/>
  <c r="K17" i="3"/>
  <c r="J13" i="3"/>
  <c r="I11" i="3"/>
  <c r="J14" i="3"/>
  <c r="B289" i="3"/>
  <c r="E281" i="3"/>
  <c r="E27" i="42"/>
  <c r="E14" i="3"/>
  <c r="B14" i="3"/>
  <c r="E11" i="3"/>
  <c r="B11" i="3"/>
  <c r="E9" i="3"/>
  <c r="B9" i="3"/>
  <c r="E20" i="3"/>
  <c r="E17" i="3"/>
  <c r="B17" i="3"/>
  <c r="E15" i="3"/>
  <c r="B15" i="3"/>
  <c r="F20" i="3"/>
  <c r="F19" i="3"/>
  <c r="E12" i="3"/>
  <c r="B12" i="3"/>
  <c r="E16" i="3"/>
  <c r="B16" i="3"/>
  <c r="E21" i="3"/>
  <c r="B21" i="3"/>
  <c r="E10" i="3"/>
  <c r="E19" i="3"/>
  <c r="E13" i="3"/>
  <c r="B13" i="3"/>
  <c r="F18" i="3"/>
  <c r="B19" i="3"/>
  <c r="E18" i="3"/>
  <c r="E4" i="3"/>
  <c r="B10" i="3"/>
  <c r="B20" i="3"/>
  <c r="E3" i="3"/>
  <c r="H35" i="42" s="1"/>
  <c r="E25" i="42"/>
  <c r="B220" i="3" l="1"/>
  <c r="F23" i="3"/>
  <c r="F3" i="3" s="1"/>
  <c r="K30" i="37"/>
  <c r="A2"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<sst xmlns="http://schemas.openxmlformats.org/spreadsheetml/2006/main" count="4815" uniqueCount="4335">
  <si>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</si>
  <si>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</si>
  <si>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</si>
  <si>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</si>
  <si>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</si>
  <si>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</si>
  <si>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</si>
  <si>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</si>
  <si>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</si>
  <si>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</si>
  <si>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</si>
  <si>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</si>
  <si>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</si>
  <si>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</si>
  <si>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</si>
  <si>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</si>
  <si>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</si>
  <si>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</si>
  <si>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</si>
  <si>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</si>
  <si>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</si>
  <si>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</si>
  <si>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</si>
  <si>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</si>
  <si>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</si>
  <si>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</si>
  <si>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</si>
  <si>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</si>
  <si>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</si>
  <si>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</si>
  <si>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</si>
  <si>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</si>
  <si>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</si>
  <si>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</si>
  <si>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</si>
  <si>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</si>
  <si>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</si>
  <si>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</si>
  <si>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</si>
  <si>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</si>
  <si>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</si>
  <si>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</si>
  <si>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</si>
  <si>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</si>
  <si>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</si>
  <si>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</si>
  <si>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</si>
  <si>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</si>
  <si>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</si>
  <si>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</si>
  <si>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</si>
  <si>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</si>
  <si>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</si>
  <si>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</si>
  <si>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</si>
  <si>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</si>
  <si>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</si>
  <si>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</si>
  <si>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</si>
  <si>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</si>
  <si>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</si>
  <si>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</si>
  <si>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</si>
  <si>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</si>
  <si>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</si>
  <si>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</si>
  <si>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</si>
  <si>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</si>
  <si>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</si>
  <si>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</si>
  <si>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</si>
  <si>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</si>
  <si>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</si>
  <si>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</si>
  <si>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</si>
  <si>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</si>
  <si>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</si>
  <si>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</si>
  <si>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</si>
  <si>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</si>
  <si>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</si>
  <si>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</si>
  <si>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</si>
  <si>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</si>
  <si>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</si>
  <si>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</si>
  <si>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</si>
  <si>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</si>
  <si>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</si>
  <si>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</si>
  <si>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</si>
  <si>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</si>
  <si>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</si>
  <si>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</si>
  <si>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</si>
  <si>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</si>
  <si>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</si>
  <si>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</si>
  <si>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</si>
  <si>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</si>
  <si>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</si>
  <si>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</si>
  <si>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</si>
  <si>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</si>
  <si>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</si>
  <si>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</si>
  <si>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</si>
  <si>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</si>
  <si>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</si>
  <si>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</si>
  <si>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</si>
  <si>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</si>
  <si>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</si>
  <si>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</si>
  <si>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</si>
  <si>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</si>
  <si>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</si>
  <si>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</si>
  <si>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</si>
  <si>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</si>
  <si>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</si>
  <si>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</si>
  <si>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</si>
  <si>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</si>
  <si>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</si>
  <si>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</si>
  <si>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</si>
  <si>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</si>
  <si>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</si>
  <si>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</si>
  <si>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</si>
  <si>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</si>
  <si>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</si>
  <si>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</si>
  <si>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</si>
  <si>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</si>
  <si>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</si>
  <si>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</si>
  <si>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</si>
  <si>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</si>
  <si>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</si>
  <si>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</si>
  <si>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</si>
  <si>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</si>
  <si>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</si>
  <si>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</si>
  <si>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</si>
  <si>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</si>
  <si>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</si>
  <si>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</si>
  <si>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</si>
  <si>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</si>
  <si>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</si>
  <si>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</si>
  <si>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</si>
  <si>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</si>
  <si>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</si>
  <si>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</si>
  <si>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</si>
  <si>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</si>
  <si>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</si>
  <si>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</si>
  <si>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</si>
  <si>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</si>
  <si>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</si>
  <si>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</si>
  <si>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</si>
  <si>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</si>
  <si>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</si>
  <si>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</si>
  <si>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</si>
  <si>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</si>
  <si>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</si>
  <si>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</si>
  <si>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</si>
  <si>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</si>
  <si>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</si>
  <si>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</si>
  <si>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</si>
  <si>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</si>
  <si>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</si>
  <si>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</si>
  <si>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</si>
  <si>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</si>
  <si>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</si>
  <si>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</si>
  <si>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</si>
  <si>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</si>
  <si>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</si>
  <si>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</si>
  <si>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</si>
  <si>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</si>
  <si>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</si>
  <si>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</si>
  <si>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</si>
  <si>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</si>
  <si>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</si>
  <si>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</si>
  <si>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</si>
  <si>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</si>
  <si>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</si>
  <si>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</si>
  <si>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</si>
  <si>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</si>
  <si>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</si>
  <si>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</si>
  <si>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</si>
  <si>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</si>
  <si>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</si>
  <si>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</si>
  <si>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</si>
  <si>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</si>
  <si>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</si>
  <si>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</si>
  <si>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</si>
  <si>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</si>
  <si>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</si>
  <si>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</si>
  <si>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</si>
  <si>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</si>
  <si>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</si>
  <si>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</si>
  <si>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</si>
  <si>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</si>
  <si>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</si>
  <si>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</si>
  <si>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</si>
  <si>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</si>
  <si>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</si>
  <si>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</si>
  <si>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</si>
  <si>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</si>
  <si>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</si>
  <si>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</si>
  <si>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</si>
  <si>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</si>
  <si>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</si>
  <si>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</si>
  <si>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</si>
  <si>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</si>
  <si>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</si>
  <si>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</si>
  <si>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</si>
  <si>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</si>
  <si>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</si>
  <si>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</si>
  <si>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</si>
  <si>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</si>
  <si>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</si>
  <si>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</si>
  <si>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</si>
  <si>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</si>
  <si>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</si>
  <si>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</si>
  <si>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</si>
  <si>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</si>
  <si>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</si>
  <si>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</si>
  <si>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</si>
  <si>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</si>
  <si>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</si>
  <si>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</si>
  <si>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</si>
  <si>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</si>
  <si>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</si>
  <si>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</si>
  <si>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</si>
  <si>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</si>
  <si>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</si>
  <si>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</si>
  <si>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</si>
  <si>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</si>
  <si>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</si>
  <si>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</si>
  <si>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</si>
  <si>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</si>
  <si>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</si>
  <si>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</si>
  <si>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</si>
  <si>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</si>
  <si>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</si>
  <si>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</si>
  <si>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</si>
  <si>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</si>
  <si>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</si>
  <si>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</si>
  <si>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</si>
  <si>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</si>
  <si>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</si>
  <si>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</si>
  <si>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</si>
  <si>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</si>
  <si>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</si>
  <si>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</si>
  <si>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</si>
  <si>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</si>
  <si>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</si>
  <si>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</si>
  <si>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</si>
  <si>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</si>
  <si>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</si>
  <si>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</si>
  <si>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</si>
  <si>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</si>
  <si>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</si>
  <si>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</si>
  <si>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</si>
  <si>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</si>
  <si>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</si>
  <si>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</si>
  <si>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</si>
  <si>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</si>
  <si>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</si>
  <si>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</si>
  <si>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</si>
  <si>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</si>
  <si>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</si>
  <si>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</si>
  <si>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</si>
  <si>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</si>
  <si>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</si>
  <si>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</si>
  <si>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</si>
  <si>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</si>
  <si>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</si>
  <si>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</si>
  <si>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</si>
  <si>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</si>
  <si>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</si>
  <si>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</si>
  <si>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</si>
  <si>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</si>
  <si>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</si>
  <si>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</si>
  <si>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</si>
  <si>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</si>
  <si>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</si>
  <si>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</si>
  <si>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</si>
  <si>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</si>
  <si>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</si>
  <si>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</si>
  <si>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</si>
  <si>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</si>
  <si>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</si>
  <si>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</si>
  <si>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</si>
  <si>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</si>
  <si>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</si>
  <si>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</si>
  <si>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</si>
  <si>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</si>
  <si>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</si>
  <si>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</si>
  <si>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</si>
  <si>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</si>
  <si>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</si>
  <si>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</si>
  <si>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</si>
  <si>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</si>
  <si>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</si>
  <si>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</si>
  <si>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</si>
  <si>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</si>
  <si>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</si>
  <si>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</si>
  <si>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</si>
  <si>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</si>
  <si>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</si>
  <si>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</si>
  <si>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</si>
  <si>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</si>
  <si>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</si>
  <si>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</si>
  <si>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</si>
  <si>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</si>
  <si>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</si>
  <si>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</si>
  <si>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</si>
  <si>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</si>
  <si>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</si>
  <si>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</si>
  <si>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</si>
  <si>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</si>
  <si>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</si>
  <si>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</si>
  <si>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</si>
  <si>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</si>
  <si>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</si>
  <si>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</si>
  <si>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</si>
  <si>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</si>
  <si>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</si>
  <si>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</si>
  <si>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</si>
  <si>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</si>
  <si>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</si>
  <si>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</si>
  <si>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</si>
  <si>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</si>
  <si>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</si>
  <si>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</si>
  <si>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</si>
  <si>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</si>
  <si>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</si>
  <si>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</si>
  <si>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</si>
  <si>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</si>
  <si>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</si>
  <si>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</si>
  <si>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</si>
  <si>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</si>
  <si>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</si>
  <si>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</si>
  <si>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</si>
  <si>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</si>
  <si>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</si>
  <si>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</si>
  <si>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</si>
  <si>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</si>
  <si>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</si>
  <si>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</si>
  <si>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</si>
  <si>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</si>
  <si>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</si>
  <si>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</si>
  <si>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</si>
  <si>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</si>
  <si>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</si>
  <si>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</si>
  <si>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</si>
  <si>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</si>
  <si>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</si>
  <si>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</si>
  <si>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</si>
  <si>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</si>
  <si>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</si>
  <si>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</si>
  <si>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</si>
  <si>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</si>
  <si>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</si>
  <si>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</si>
  <si>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</si>
  <si>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</si>
  <si>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</si>
  <si>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</si>
  <si>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</si>
  <si>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</si>
  <si>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</si>
  <si>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</si>
  <si>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</si>
  <si>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</si>
  <si>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</si>
  <si>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</si>
  <si>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</si>
  <si>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</si>
  <si>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</si>
  <si>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</si>
  <si>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</si>
  <si>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</si>
  <si>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</si>
  <si>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</si>
  <si>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</si>
  <si>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</si>
  <si>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</si>
  <si>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</si>
  <si>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</si>
  <si>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</si>
  <si>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</si>
  <si>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</si>
  <si>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</si>
  <si>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</si>
  <si>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</si>
  <si>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</si>
  <si>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</si>
  <si>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</si>
  <si>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</si>
  <si>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</si>
  <si>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</si>
  <si>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</si>
  <si>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</si>
  <si>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</si>
  <si>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</si>
  <si>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</si>
  <si>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</si>
  <si>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</si>
  <si>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</si>
  <si>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</si>
  <si>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</si>
  <si>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</si>
  <si>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</si>
  <si>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</si>
  <si>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</si>
  <si>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</si>
  <si>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</si>
  <si>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</si>
  <si>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</si>
  <si>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</si>
  <si>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</si>
  <si>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</si>
  <si>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</si>
  <si>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</si>
  <si>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</si>
  <si>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</si>
  <si>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</si>
  <si>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</si>
  <si>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</si>
  <si>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</si>
  <si>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</si>
  <si>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</si>
  <si>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</si>
  <si>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</si>
  <si>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</si>
  <si>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</si>
  <si>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</si>
  <si>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</si>
  <si>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</si>
  <si>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</si>
  <si>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</si>
  <si>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</si>
  <si>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</si>
  <si>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</si>
  <si>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</si>
  <si>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</si>
  <si>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</si>
  <si>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</si>
  <si>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</si>
  <si>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</si>
  <si>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</si>
  <si>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</si>
  <si>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</si>
  <si>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</si>
  <si>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</si>
  <si>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</si>
  <si>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</si>
  <si>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</si>
  <si>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</si>
  <si>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</si>
  <si>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</si>
  <si>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</si>
  <si>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</si>
  <si>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</si>
  <si>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</si>
  <si>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</si>
  <si>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</si>
  <si>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</si>
  <si>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</si>
  <si>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</si>
  <si>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</si>
  <si>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</si>
  <si>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</si>
  <si>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</si>
  <si>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</si>
  <si>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</si>
  <si>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</si>
  <si>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</si>
  <si>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</si>
  <si>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</si>
  <si>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</si>
  <si>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</si>
  <si>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</si>
  <si>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</si>
  <si>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</si>
  <si>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</si>
  <si>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</si>
  <si>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</si>
  <si>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</si>
  <si>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</si>
  <si>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</si>
  <si>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</si>
  <si>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</si>
  <si>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</si>
  <si>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</si>
  <si>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</si>
  <si>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</si>
  <si>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</si>
  <si>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</si>
  <si>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</si>
  <si>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</si>
  <si>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</si>
  <si>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</si>
  <si>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</si>
  <si>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</si>
  <si>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</si>
  <si>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</si>
  <si>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</si>
  <si>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</si>
  <si>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</si>
  <si>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</si>
  <si>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</si>
  <si>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</si>
  <si>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</si>
  <si>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</si>
  <si>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</si>
  <si>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</si>
  <si>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</si>
  <si>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</si>
  <si>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</si>
  <si>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</si>
  <si>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</si>
  <si>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</si>
  <si>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</si>
  <si>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</si>
  <si>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</si>
  <si>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</si>
  <si>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</si>
  <si>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</si>
  <si>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</si>
  <si>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</si>
  <si>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</si>
  <si>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</si>
  <si>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</si>
  <si>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</si>
  <si>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</si>
  <si>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</si>
  <si>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</si>
  <si>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</si>
  <si>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</si>
  <si>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</si>
  <si>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</si>
  <si>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</si>
  <si>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</si>
  <si>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</si>
  <si>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</si>
  <si>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</si>
  <si>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</si>
  <si>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</si>
  <si>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</si>
  <si>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</si>
  <si>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</si>
  <si>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</si>
  <si>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</si>
  <si>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</si>
  <si>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</si>
  <si>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</si>
  <si>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</si>
  <si>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</si>
  <si>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</si>
  <si>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</si>
  <si>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</si>
  <si>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</si>
  <si>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</si>
  <si>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</si>
  <si>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</si>
  <si>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</si>
  <si>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</si>
  <si>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</si>
  <si>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</si>
  <si>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</si>
  <si>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</si>
  <si>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</si>
  <si>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</si>
  <si>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</si>
  <si>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</si>
  <si>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</si>
  <si>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</si>
  <si>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</si>
  <si>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</si>
  <si>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</si>
  <si>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</si>
  <si>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</si>
  <si>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</si>
  <si>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</si>
  <si>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</si>
  <si>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</si>
  <si>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</si>
  <si>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</si>
  <si>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</si>
  <si>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</si>
  <si>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</si>
  <si>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</si>
  <si>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</si>
  <si>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</si>
  <si>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</si>
  <si>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</si>
  <si>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</si>
  <si>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</si>
  <si>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</si>
  <si>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</si>
  <si>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</si>
  <si>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</si>
  <si>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</si>
  <si>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</si>
  <si>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</si>
  <si>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</si>
  <si>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</si>
  <si>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</si>
  <si>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</si>
  <si>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</si>
  <si>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</si>
  <si>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</si>
  <si>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</si>
  <si>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</si>
  <si>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</si>
  <si>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</si>
  <si>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</si>
  <si>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</si>
  <si>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</si>
  <si>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</si>
  <si>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</si>
  <si>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</si>
  <si>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</si>
  <si>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</si>
  <si>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</si>
  <si>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</si>
  <si>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</si>
  <si>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</si>
  <si>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</si>
  <si>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</si>
  <si>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</si>
  <si>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</si>
  <si>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</si>
  <si>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</si>
  <si>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</si>
  <si>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</si>
  <si>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</si>
  <si>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</si>
  <si>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</si>
  <si>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</si>
  <si>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</si>
  <si>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</si>
  <si>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</si>
  <si>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</si>
  <si>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</si>
  <si>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</si>
  <si>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</si>
  <si>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</si>
  <si>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</si>
  <si>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</si>
  <si>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</si>
  <si>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</si>
  <si>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</si>
  <si>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</si>
  <si>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</si>
  <si>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</si>
  <si>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</si>
  <si>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</si>
  <si>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</si>
  <si>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</si>
  <si>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</si>
  <si>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</si>
  <si>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</si>
  <si>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</si>
  <si>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</si>
  <si>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</si>
  <si>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</si>
  <si>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</si>
  <si>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</si>
  <si>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</si>
  <si>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</si>
  <si>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</si>
  <si>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</si>
  <si>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</si>
  <si>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</si>
  <si>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</si>
  <si>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</si>
  <si>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</si>
  <si>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</si>
  <si>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</si>
  <si>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</si>
  <si>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</si>
  <si>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</si>
  <si>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</si>
  <si>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</si>
  <si>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</si>
  <si>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</si>
  <si>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</si>
  <si>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</si>
  <si>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</si>
  <si>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</si>
  <si>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</si>
  <si>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</si>
  <si>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</si>
  <si>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</si>
  <si>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</si>
  <si>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</si>
  <si>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</si>
  <si>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</si>
  <si>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</si>
  <si>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</si>
  <si>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</si>
  <si>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</si>
  <si>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</si>
  <si>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</si>
  <si>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</si>
  <si>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</si>
  <si>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</si>
  <si>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</si>
  <si>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</si>
  <si>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</si>
  <si>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</si>
  <si>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</si>
  <si>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</si>
  <si>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</si>
  <si>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</si>
  <si>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</si>
  <si>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</si>
  <si>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</si>
  <si>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</si>
  <si>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</si>
  <si>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</si>
  <si>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</si>
  <si>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</si>
  <si>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</si>
  <si>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</si>
  <si>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</si>
  <si>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</si>
  <si>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</si>
  <si>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</si>
  <si>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</si>
  <si>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</si>
  <si>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</si>
  <si>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</si>
  <si>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</si>
  <si>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</si>
  <si>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</si>
  <si>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</si>
  <si>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</si>
  <si>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</si>
  <si>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</si>
  <si>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</si>
  <si>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</si>
  <si>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</si>
  <si>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</si>
  <si>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</si>
  <si>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</si>
  <si>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</si>
  <si>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</si>
  <si>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</si>
  <si>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</si>
  <si>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</si>
  <si>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</si>
  <si>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</si>
  <si>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</si>
  <si>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</si>
  <si>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</si>
  <si>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</si>
  <si>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</si>
  <si>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</si>
  <si>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</si>
  <si>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</si>
  <si>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</si>
  <si>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</si>
  <si>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</si>
  <si>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</si>
  <si>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</si>
  <si>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</si>
  <si>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</si>
  <si>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</si>
  <si>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</si>
  <si>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</si>
  <si>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</si>
  <si>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</si>
  <si>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</si>
  <si>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</si>
  <si>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</si>
  <si>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</si>
  <si>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</si>
  <si>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</si>
  <si>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</si>
  <si>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</si>
  <si>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</si>
  <si>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</si>
  <si>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</si>
  <si>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</si>
  <si>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</si>
  <si>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</si>
  <si>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</si>
  <si>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</si>
  <si>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</si>
  <si>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</si>
  <si>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</si>
  <si>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</si>
  <si>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</si>
  <si>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</si>
  <si>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</si>
  <si>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</si>
  <si>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</si>
  <si>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</si>
  <si>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</si>
  <si>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</si>
  <si>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</si>
  <si>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</si>
  <si>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</si>
  <si>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</si>
  <si>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</si>
  <si>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</si>
  <si>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</si>
  <si>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</si>
  <si>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</si>
  <si>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</si>
  <si>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</si>
  <si>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</si>
  <si>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</si>
  <si>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</si>
  <si>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</si>
  <si>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</si>
  <si>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</si>
  <si>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</si>
  <si>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</si>
  <si>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</si>
  <si>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</si>
  <si>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</si>
  <si>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</si>
  <si>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</si>
  <si>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</si>
  <si>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</si>
  <si>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</si>
  <si>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</si>
  <si>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</si>
  <si>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</si>
  <si>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</si>
  <si>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</si>
  <si>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</si>
  <si>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</si>
  <si>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</si>
  <si>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</si>
  <si>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</si>
  <si>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</si>
  <si>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</si>
  <si>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</si>
  <si>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</si>
  <si>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</si>
  <si>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</si>
  <si>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</si>
  <si>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</si>
  <si>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</si>
  <si>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</si>
  <si>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</si>
  <si>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</si>
  <si>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</si>
  <si>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</si>
  <si>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</si>
  <si>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</si>
  <si>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</si>
  <si>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</si>
  <si>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</si>
  <si>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</si>
  <si>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</si>
  <si>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</si>
  <si>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</si>
  <si>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</si>
  <si>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</si>
  <si>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</si>
  <si>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</si>
  <si>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</si>
  <si>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</si>
  <si>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</si>
  <si>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</si>
  <si>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</si>
  <si>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</si>
  <si>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</si>
  <si>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</si>
  <si>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</si>
  <si>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</si>
  <si>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</si>
  <si>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</si>
  <si>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</si>
  <si>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</si>
  <si>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</si>
  <si>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</si>
  <si>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</si>
  <si>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</si>
  <si>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</si>
  <si>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</si>
  <si>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</si>
  <si>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</si>
  <si>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</si>
  <si>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</si>
  <si>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</si>
  <si>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</si>
  <si>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</si>
  <si>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</si>
  <si>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</si>
  <si>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</si>
  <si>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</si>
  <si>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</si>
  <si>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</si>
  <si>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</si>
  <si>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</si>
  <si>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</si>
  <si>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</si>
  <si>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</si>
  <si>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</si>
  <si>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</si>
  <si>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</si>
  <si>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</si>
  <si>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</si>
  <si>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</si>
  <si>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</si>
  <si>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</si>
  <si>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</si>
  <si>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</si>
  <si>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</si>
  <si>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</si>
  <si>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</si>
  <si>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</si>
  <si>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</si>
  <si>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</si>
  <si>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</si>
  <si>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</si>
  <si>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</si>
  <si>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</si>
  <si>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</si>
  <si>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</si>
  <si>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</si>
  <si>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</si>
  <si>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</si>
  <si>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</si>
  <si>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</si>
  <si>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</si>
  <si>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</si>
  <si>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</si>
  <si>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</si>
  <si>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</si>
  <si>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</si>
  <si>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</si>
  <si>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</si>
  <si>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</si>
  <si>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</si>
  <si>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</si>
  <si>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</si>
  <si>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</si>
  <si>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</si>
  <si>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</si>
  <si>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</si>
  <si>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</si>
  <si>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</si>
  <si>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</si>
  <si>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</si>
  <si>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</si>
  <si>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</si>
  <si>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</si>
  <si>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</si>
  <si>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</si>
  <si>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</si>
  <si>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</si>
  <si>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</si>
  <si>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</si>
  <si>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</si>
  <si>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</si>
  <si>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</si>
  <si>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</si>
  <si>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</si>
  <si>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</si>
  <si>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</si>
  <si>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</si>
  <si>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</si>
  <si>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</si>
  <si>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</si>
  <si>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</si>
  <si>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</si>
  <si>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</si>
  <si>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</si>
  <si>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</si>
  <si>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</si>
  <si>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</si>
  <si>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</si>
  <si>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</si>
  <si>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</si>
  <si>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</si>
  <si>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</si>
  <si>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</si>
  <si>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</si>
  <si>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</si>
  <si>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</si>
  <si>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</si>
  <si>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</si>
  <si>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</si>
  <si>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</si>
  <si>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</si>
  <si>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</si>
  <si>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</si>
  <si>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</si>
  <si>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</si>
  <si>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</si>
  <si>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</si>
  <si>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</si>
  <si>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</si>
  <si>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</si>
  <si>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</si>
  <si>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</si>
  <si>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</si>
  <si>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</si>
  <si>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</si>
  <si>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</si>
  <si>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</si>
  <si>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</si>
  <si>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</si>
  <si>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</si>
  <si>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</si>
  <si>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</si>
  <si>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</si>
  <si>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</si>
  <si>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</si>
  <si>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</si>
  <si>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</si>
  <si>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</si>
  <si>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</si>
  <si>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</si>
  <si>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</si>
  <si>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</si>
  <si>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</si>
  <si>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</si>
  <si>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</si>
  <si>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</si>
  <si>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</si>
  <si>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</si>
  <si>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</si>
  <si>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</si>
  <si>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</si>
  <si>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</si>
  <si>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</si>
  <si>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</si>
  <si>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</si>
  <si>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</si>
  <si>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</si>
  <si>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</si>
  <si>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</si>
  <si>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</si>
  <si>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</si>
  <si>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</si>
  <si>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</si>
  <si>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</si>
  <si>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</si>
  <si>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</si>
  <si>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</si>
  <si>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</si>
  <si>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</si>
  <si>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</si>
  <si>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</si>
  <si>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</si>
  <si>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</si>
  <si>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</si>
  <si>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</si>
  <si>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</si>
  <si>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</si>
  <si>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</si>
  <si>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</si>
  <si>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</si>
  <si>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</si>
  <si>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</si>
  <si>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</si>
  <si>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</si>
  <si>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</si>
  <si>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</si>
  <si>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</si>
  <si>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</si>
  <si>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</si>
  <si>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</si>
  <si>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</si>
  <si>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</si>
  <si>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</si>
  <si>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</si>
  <si>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</si>
  <si>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</si>
  <si>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</si>
  <si>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</si>
  <si>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</si>
  <si>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</si>
  <si>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</si>
  <si>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</si>
  <si>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</si>
  <si>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</si>
  <si>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</si>
  <si>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</si>
  <si>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</si>
  <si>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</si>
  <si>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</si>
  <si>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</si>
  <si>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</si>
  <si>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</si>
  <si>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</si>
  <si>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</si>
  <si>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</si>
  <si>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</si>
  <si>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</si>
  <si>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</si>
  <si>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</si>
  <si>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</si>
  <si>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</si>
  <si>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</si>
  <si>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</si>
  <si>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</si>
  <si>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</si>
  <si>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</si>
  <si>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</si>
  <si>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</si>
  <si>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</si>
  <si>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</si>
  <si>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</si>
  <si>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</si>
  <si>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</si>
  <si>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</si>
  <si>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</si>
  <si>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</si>
  <si>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</si>
  <si>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</si>
  <si>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</si>
  <si>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</si>
  <si>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</si>
  <si>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</si>
  <si>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</si>
  <si>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</si>
  <si>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</si>
  <si>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</si>
  <si>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</si>
  <si>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</si>
  <si>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</si>
  <si>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</si>
  <si>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</si>
  <si>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</si>
  <si>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</si>
  <si>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</si>
  <si>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</si>
  <si>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</si>
  <si>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</si>
  <si>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</si>
  <si>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</si>
  <si>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</si>
  <si>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</si>
  <si>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</si>
  <si>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</si>
  <si>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</si>
  <si>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</si>
  <si>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</si>
  <si>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</si>
  <si>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</si>
  <si>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</si>
  <si>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</si>
  <si>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</si>
  <si>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</si>
  <si>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</si>
  <si>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</si>
  <si>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</si>
  <si>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</si>
  <si>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</si>
  <si>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</si>
  <si>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</si>
  <si>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</si>
  <si>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</si>
  <si>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</si>
  <si>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</si>
  <si>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</si>
  <si>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</si>
  <si>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</si>
  <si>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</si>
  <si>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</si>
  <si>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</si>
  <si>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</si>
  <si>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</si>
  <si>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</si>
  <si>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</si>
  <si>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</si>
  <si>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</si>
  <si>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</si>
  <si>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</si>
  <si>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</si>
  <si>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</si>
  <si>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</si>
  <si>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</si>
  <si>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</si>
  <si>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</si>
  <si>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</si>
  <si>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</si>
  <si>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</si>
  <si>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</si>
  <si>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</si>
  <si>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</si>
  <si>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</si>
  <si>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</si>
  <si>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</si>
  <si>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</si>
  <si>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</si>
  <si>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</si>
  <si>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</si>
  <si>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</si>
  <si>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</si>
  <si>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</si>
  <si>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</si>
  <si>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</si>
  <si>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</si>
  <si>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</si>
  <si>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</si>
  <si>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</si>
  <si>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</si>
  <si>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</si>
  <si>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</si>
  <si>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</si>
  <si>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</si>
  <si>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</si>
  <si>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</si>
  <si>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</si>
  <si>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</si>
  <si>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</si>
  <si>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</si>
  <si>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</si>
  <si>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</si>
  <si>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</si>
  <si>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</si>
  <si>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</si>
  <si>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</si>
  <si>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</si>
  <si>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</si>
  <si>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</si>
  <si>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</si>
  <si>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</si>
  <si>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</si>
  <si>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</si>
  <si>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</si>
  <si>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</si>
  <si>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</si>
  <si>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</si>
  <si>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</si>
  <si>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</si>
  <si>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</si>
  <si>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</si>
  <si>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</si>
  <si>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</si>
  <si>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</si>
  <si>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</si>
  <si>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</si>
  <si>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</si>
  <si>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</si>
  <si>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</si>
  <si>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</si>
  <si>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</si>
  <si>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</si>
  <si>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</si>
  <si>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</si>
  <si>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</si>
  <si>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</si>
  <si>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</si>
  <si>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</si>
  <si>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</si>
  <si>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</si>
  <si>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</si>
  <si>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</si>
  <si>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</si>
  <si>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</si>
  <si>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</si>
  <si>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</si>
  <si>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</si>
  <si>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</si>
  <si>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</si>
  <si>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</si>
  <si>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</si>
  <si>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</si>
  <si>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</si>
  <si>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</si>
  <si>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</si>
  <si>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</si>
  <si>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</si>
  <si>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</si>
  <si>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</si>
  <si>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</si>
  <si>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</si>
  <si>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</si>
  <si>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</si>
  <si>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</si>
  <si>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</si>
  <si>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</si>
  <si>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</si>
  <si>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</si>
  <si>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</si>
  <si>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</si>
  <si>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</si>
  <si>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</si>
  <si>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</si>
  <si>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</si>
  <si>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</si>
  <si>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</si>
  <si>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</si>
  <si>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</si>
  <si>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</si>
  <si>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</si>
  <si>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</si>
  <si>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</si>
  <si>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</si>
  <si>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</si>
  <si>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</si>
  <si>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</si>
  <si>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</si>
  <si>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</si>
  <si>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</si>
  <si>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</si>
  <si>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</si>
  <si>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</si>
  <si>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</si>
  <si>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</si>
  <si>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</si>
  <si>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</si>
  <si>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</si>
  <si>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</si>
  <si>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</si>
  <si>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</si>
  <si>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</si>
  <si>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</si>
  <si>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</si>
  <si>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</si>
  <si>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</si>
  <si>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</si>
  <si>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</si>
  <si>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</si>
  <si>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</si>
  <si>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</si>
  <si>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</si>
  <si>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</si>
  <si>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</si>
  <si>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</si>
  <si>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</si>
  <si>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</si>
  <si>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</si>
  <si>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</si>
  <si>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</si>
  <si>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</si>
  <si>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</si>
  <si>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</si>
  <si>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</si>
  <si>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</si>
  <si>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</si>
  <si>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</si>
  <si>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</si>
  <si>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</si>
  <si>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</si>
  <si>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</si>
  <si>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</si>
  <si>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</si>
  <si>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</si>
  <si>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</si>
  <si>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</si>
  <si>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</si>
  <si>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</si>
  <si>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</si>
  <si>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</si>
  <si>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</si>
  <si>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</si>
  <si>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</si>
  <si>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</si>
  <si>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</si>
  <si>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</si>
  <si>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</si>
  <si>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</si>
  <si>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</si>
  <si>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</si>
  <si>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</si>
  <si>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</si>
  <si>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</si>
  <si>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</si>
  <si>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</si>
  <si>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</si>
  <si>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</si>
  <si>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</si>
  <si>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</si>
  <si>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</si>
  <si>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</si>
  <si>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</si>
  <si>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</si>
  <si>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</si>
  <si>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</si>
  <si>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</si>
  <si>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</si>
  <si>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</si>
  <si>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</si>
  <si>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</si>
  <si>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</si>
  <si>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</si>
  <si>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</si>
  <si>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</si>
  <si>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</si>
  <si>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</si>
  <si>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</si>
  <si>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</si>
  <si>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</si>
  <si>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</si>
  <si>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</si>
  <si>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</si>
  <si>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</si>
  <si>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</si>
  <si>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</si>
  <si>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</si>
  <si>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</si>
  <si>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</si>
  <si>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</si>
  <si>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</si>
  <si>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</si>
  <si>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</si>
  <si>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</si>
  <si>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</si>
  <si>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</si>
  <si>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</si>
  <si>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</si>
  <si>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</si>
  <si>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</si>
  <si>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</si>
  <si>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</si>
  <si>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</si>
  <si>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</si>
  <si>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</si>
  <si>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</si>
  <si>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</si>
  <si>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</si>
  <si>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</si>
  <si>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</si>
  <si>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</si>
  <si>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</si>
  <si>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</si>
  <si>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</si>
  <si>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</si>
  <si>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</si>
  <si>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</si>
  <si>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</si>
  <si>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</si>
  <si>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</si>
  <si>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</si>
  <si>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</si>
  <si>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</si>
  <si>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</si>
  <si>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</si>
  <si>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</si>
  <si>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</si>
  <si>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</si>
  <si>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</si>
  <si>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</si>
  <si>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</si>
  <si>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</si>
  <si>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</si>
  <si>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</si>
  <si>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</si>
  <si>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</si>
  <si>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</si>
  <si>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</si>
  <si>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</si>
  <si>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</si>
  <si>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</si>
  <si>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</si>
  <si>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</si>
  <si>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</si>
  <si>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</si>
  <si>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</si>
  <si>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</si>
  <si>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</si>
  <si>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</si>
  <si>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</si>
  <si>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</si>
  <si>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</si>
  <si>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</si>
  <si>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</si>
  <si>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</si>
  <si>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</si>
  <si>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</si>
  <si>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</si>
  <si>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</si>
  <si>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</si>
  <si>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</si>
  <si>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</si>
  <si>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</si>
  <si>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</si>
  <si>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</si>
  <si>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</si>
  <si>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</si>
  <si>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</si>
  <si>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</si>
  <si>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</si>
  <si>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</si>
  <si>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</si>
  <si>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</si>
  <si>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</si>
  <si>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</si>
  <si>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</si>
  <si>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</si>
  <si>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</si>
  <si>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</si>
  <si>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</si>
  <si>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</si>
  <si>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</si>
  <si>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</si>
  <si>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</si>
  <si>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</si>
  <si>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</si>
  <si>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</si>
  <si>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</si>
  <si>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</si>
  <si>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</si>
  <si>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</si>
  <si>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</si>
  <si>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</si>
  <si>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</si>
  <si>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</si>
  <si>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</si>
  <si>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</si>
  <si>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</si>
  <si>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</si>
  <si>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</si>
  <si>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</si>
  <si>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</si>
  <si>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</si>
  <si>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</si>
  <si>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</si>
  <si>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</si>
  <si>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</si>
  <si>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</si>
  <si>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</si>
  <si>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</si>
  <si>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</si>
  <si>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</si>
  <si>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</si>
  <si>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</si>
  <si>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</si>
  <si>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</si>
  <si>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</si>
  <si>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</si>
  <si>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</si>
  <si>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</si>
  <si>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</si>
  <si>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</si>
  <si>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</si>
  <si>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</si>
  <si>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</si>
  <si>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</si>
  <si>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</si>
  <si>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</si>
  <si>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</si>
  <si>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</si>
  <si>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</si>
  <si>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</si>
  <si>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</si>
  <si>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</si>
  <si>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</si>
  <si>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</si>
  <si>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</si>
  <si>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</si>
  <si>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</si>
  <si>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</si>
  <si>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</si>
  <si>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</si>
  <si>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</si>
  <si>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</si>
  <si>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</si>
  <si>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</si>
  <si>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</si>
  <si>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</si>
  <si>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</si>
  <si>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</si>
  <si>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</si>
  <si>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</si>
  <si>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</si>
  <si>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</si>
  <si>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</si>
  <si>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</si>
  <si>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</si>
  <si>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</si>
  <si>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</si>
  <si>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</si>
  <si>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</si>
  <si>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</si>
  <si>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</si>
  <si>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</si>
  <si>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</si>
  <si>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</si>
  <si>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</si>
  <si>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</si>
  <si>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</si>
  <si>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</si>
  <si>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</si>
  <si>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</si>
  <si>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</si>
  <si>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</si>
  <si>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</si>
  <si>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</si>
  <si>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</si>
  <si>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</si>
  <si>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</si>
  <si>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</si>
  <si>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</si>
  <si>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</si>
  <si>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</si>
  <si>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</si>
  <si>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</si>
  <si>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</si>
  <si>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</si>
  <si>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</si>
  <si>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</si>
  <si>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</si>
  <si>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</si>
  <si>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</si>
  <si>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</si>
  <si>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</si>
  <si>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</si>
  <si>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</si>
  <si>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</si>
  <si>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</si>
  <si>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</si>
  <si>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</si>
  <si>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</si>
  <si>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</si>
  <si>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</si>
  <si>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</si>
  <si>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</si>
  <si>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</si>
  <si>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</si>
  <si>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</si>
  <si>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</si>
  <si>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</si>
  <si>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</si>
  <si>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</si>
  <si>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</si>
  <si>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</si>
  <si>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</si>
  <si>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</si>
  <si>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</si>
  <si>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</si>
  <si>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</si>
  <si>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</si>
  <si>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</si>
  <si>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</si>
  <si>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</si>
  <si>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</si>
  <si>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</si>
  <si>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</si>
  <si>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</si>
  <si>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</si>
  <si>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</si>
  <si>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</si>
  <si>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</si>
  <si>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</si>
  <si>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</si>
  <si>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</si>
  <si>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</si>
  <si>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</si>
  <si>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</si>
  <si>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</si>
  <si>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</si>
  <si>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</si>
  <si>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</si>
  <si>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</si>
  <si>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</si>
  <si>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</si>
  <si>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</si>
  <si>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</si>
  <si>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</si>
  <si>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</si>
  <si>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</si>
  <si>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</si>
  <si>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</si>
  <si>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</si>
  <si>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</si>
  <si>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</si>
  <si>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</si>
  <si>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</si>
  <si>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</si>
  <si>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</si>
  <si>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</si>
  <si>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</si>
  <si>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</si>
  <si>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</si>
  <si>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</si>
  <si>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</si>
  <si>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</si>
  <si>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</si>
  <si>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</si>
  <si>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</si>
  <si>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</si>
  <si>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</si>
  <si>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</si>
  <si>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</si>
  <si>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</si>
  <si>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</si>
  <si>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</si>
  <si>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</si>
  <si>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</si>
  <si>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</si>
  <si>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</si>
  <si>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</si>
  <si>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</si>
  <si>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</si>
  <si>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</si>
  <si>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</si>
  <si>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</si>
  <si>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</si>
  <si>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</si>
  <si>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</si>
  <si>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</si>
  <si>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</si>
  <si>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</si>
  <si>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</si>
  <si>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</si>
  <si>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</si>
  <si>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</si>
  <si>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</si>
  <si>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</si>
  <si>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</si>
  <si>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</si>
  <si>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</si>
  <si>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</si>
  <si>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</si>
  <si>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</si>
  <si>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</si>
  <si>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</si>
  <si>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</si>
  <si>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</si>
  <si>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</si>
  <si>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</si>
  <si>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</si>
  <si>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</si>
  <si>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</si>
  <si>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</si>
  <si>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</si>
  <si>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</si>
  <si>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</si>
  <si>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</si>
  <si>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</si>
  <si>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</si>
  <si>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</si>
  <si>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</si>
  <si>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</si>
  <si>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</si>
  <si>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</si>
  <si>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</si>
  <si>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</si>
  <si>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</si>
  <si>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</si>
  <si>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</si>
  <si>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</si>
  <si>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</si>
  <si>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</si>
  <si>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</si>
  <si>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</si>
  <si>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</si>
  <si>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</si>
  <si>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</si>
  <si>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</si>
  <si>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</si>
  <si>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</si>
  <si>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</si>
  <si>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</si>
  <si>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</si>
  <si>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</si>
  <si>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</si>
  <si>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</si>
  <si>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</si>
  <si>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</si>
  <si>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</si>
  <si>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</si>
  <si>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</si>
  <si>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</si>
  <si>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</si>
  <si>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</si>
  <si>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</si>
  <si>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</si>
  <si>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</si>
  <si>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</si>
  <si>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</si>
  <si>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</si>
  <si>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</si>
  <si>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</si>
  <si>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</si>
  <si>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</si>
  <si>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</si>
  <si>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</si>
  <si>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</si>
  <si>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</si>
  <si>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</si>
  <si>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</si>
  <si>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</si>
  <si>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</si>
  <si>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</si>
  <si>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</si>
  <si>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</si>
  <si>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</si>
  <si>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</si>
  <si>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</si>
  <si>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</si>
  <si>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</si>
  <si>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</si>
  <si>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</si>
  <si>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</si>
  <si>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</si>
  <si>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</si>
  <si>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</si>
  <si>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</si>
  <si>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</si>
  <si>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</si>
  <si>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</si>
  <si>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</si>
  <si>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</si>
  <si>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</si>
  <si>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</si>
  <si>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</si>
  <si>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</si>
  <si>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</si>
  <si>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</si>
  <si>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</si>
  <si>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</si>
  <si>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</si>
  <si>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</si>
  <si>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</si>
  <si>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</si>
  <si>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</si>
  <si>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</si>
  <si>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</si>
  <si>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</si>
  <si>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</si>
  <si>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</si>
  <si>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</si>
  <si>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</si>
  <si>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</si>
  <si>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</si>
  <si>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</si>
  <si>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</si>
  <si>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</si>
  <si>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</si>
  <si>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</si>
  <si>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</si>
  <si>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</si>
  <si>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</si>
  <si>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</si>
  <si>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</si>
  <si>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</si>
  <si>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</si>
  <si>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</si>
  <si>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</si>
  <si>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</si>
  <si>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</si>
  <si>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</si>
  <si>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</si>
  <si>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</si>
  <si>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</si>
  <si>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</si>
  <si>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</si>
  <si>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</si>
  <si>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</si>
  <si>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</si>
  <si>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</si>
  <si>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</si>
  <si>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</si>
  <si>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</si>
  <si>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</si>
  <si>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</si>
  <si>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</si>
  <si>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</si>
  <si>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</si>
  <si>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</si>
  <si>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</si>
  <si>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</si>
  <si>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</si>
  <si>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</si>
  <si>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</si>
  <si>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</si>
  <si>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</si>
  <si>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</si>
  <si>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</si>
  <si>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</si>
  <si>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</si>
  <si>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</si>
  <si>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</si>
  <si>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</si>
  <si>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</si>
  <si>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</si>
  <si>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</si>
  <si>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</si>
  <si>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</si>
  <si>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</si>
  <si>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</si>
  <si>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</si>
  <si>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</si>
  <si>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</si>
  <si>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</si>
  <si>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</si>
  <si>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</si>
  <si>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</si>
  <si>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</si>
  <si>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</si>
  <si>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</si>
  <si>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</si>
  <si>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</si>
  <si>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</si>
  <si>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</si>
  <si>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</si>
  <si>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</si>
  <si>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</si>
  <si>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</si>
  <si>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</si>
  <si>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</si>
  <si>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</si>
  <si>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</si>
  <si>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</si>
  <si>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</si>
  <si>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</si>
  <si>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</si>
  <si>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</si>
  <si>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</si>
  <si>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</si>
  <si>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</si>
  <si>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</si>
  <si>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</si>
  <si>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</si>
  <si>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</si>
  <si>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</si>
  <si>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</si>
  <si>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</si>
  <si>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</si>
  <si>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</si>
  <si>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</si>
  <si>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</si>
  <si>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</si>
  <si>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</si>
  <si>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</si>
  <si>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</si>
  <si>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</si>
  <si>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</si>
  <si>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</si>
  <si>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</si>
  <si>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</si>
  <si>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</si>
  <si>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</si>
  <si>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</si>
  <si>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</si>
  <si>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</si>
  <si>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</si>
  <si>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</si>
  <si>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</si>
  <si>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</si>
  <si>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</si>
  <si>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</si>
  <si>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</si>
  <si>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</si>
  <si>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</si>
  <si>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</si>
  <si>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</si>
  <si>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</si>
  <si>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</si>
  <si>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</si>
  <si>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</si>
  <si>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</si>
  <si>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</si>
  <si>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</si>
  <si>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</si>
  <si>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</si>
  <si>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</si>
  <si>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</si>
  <si>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</si>
  <si>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</si>
  <si>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</si>
  <si>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</si>
  <si>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</si>
  <si>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</si>
  <si>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</si>
  <si>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</si>
  <si>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</si>
  <si>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</si>
  <si>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</si>
  <si>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</si>
  <si>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</si>
  <si>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</si>
  <si>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</si>
  <si>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</si>
  <si>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</si>
  <si>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</si>
  <si>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</si>
  <si>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</si>
  <si>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</si>
  <si>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</si>
  <si>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</si>
  <si>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</si>
  <si>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</si>
  <si>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</si>
  <si>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</si>
  <si>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</si>
  <si>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</si>
  <si>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</si>
  <si>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</si>
  <si>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</si>
  <si>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</si>
  <si>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</si>
  <si>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</si>
  <si>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</si>
  <si>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</si>
  <si>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</si>
  <si>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</si>
  <si>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</si>
  <si>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</si>
  <si>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</si>
  <si>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</si>
  <si>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</si>
  <si>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</si>
  <si>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</si>
  <si>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</si>
  <si>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</si>
  <si>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</si>
  <si>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</si>
  <si>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</si>
  <si>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</si>
  <si>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</si>
  <si>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</si>
  <si>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</si>
  <si>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</si>
  <si>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</si>
  <si>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</si>
  <si>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</si>
  <si>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</si>
  <si>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</si>
  <si>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</si>
  <si>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</si>
  <si>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</si>
  <si>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</si>
  <si>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</si>
  <si>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</si>
  <si>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</si>
  <si>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</si>
  <si>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</si>
  <si>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</si>
  <si>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</si>
  <si>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</si>
  <si>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</si>
  <si>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</si>
  <si>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</si>
  <si>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</si>
  <si>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</si>
  <si>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</si>
  <si>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</si>
  <si>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</si>
  <si>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</si>
  <si>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</si>
  <si>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</si>
  <si>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</si>
  <si>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</si>
  <si>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</si>
  <si>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</si>
  <si>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</si>
  <si>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</si>
  <si>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</si>
  <si>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</si>
  <si>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</si>
  <si>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</si>
  <si>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</si>
  <si>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</si>
  <si>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</si>
  <si>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</si>
  <si>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</si>
  <si>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</si>
  <si>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</si>
  <si>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</si>
  <si>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</si>
  <si>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</si>
  <si>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</si>
  <si>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</si>
  <si>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</si>
  <si>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</si>
  <si>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</si>
  <si>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</si>
  <si>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</si>
  <si>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</si>
  <si>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</si>
  <si>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</si>
  <si>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</si>
  <si>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</si>
  <si>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</si>
  <si>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</si>
  <si>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</si>
  <si>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</si>
  <si>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</si>
  <si>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</si>
  <si>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</si>
  <si>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</si>
  <si>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</si>
  <si>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</si>
  <si>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</si>
  <si>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</si>
  <si>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</si>
  <si>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</si>
  <si>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</si>
  <si>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</si>
  <si>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</si>
  <si>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</si>
  <si>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</si>
  <si>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</si>
  <si>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</si>
  <si>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</si>
  <si>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</si>
  <si>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</si>
  <si>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</si>
  <si>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</si>
  <si>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</si>
  <si>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</si>
  <si>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</si>
  <si>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</si>
  <si>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</si>
  <si>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</si>
  <si>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</si>
  <si>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</si>
  <si>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</si>
  <si>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</si>
  <si>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</si>
  <si>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</si>
  <si>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</si>
  <si>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</si>
  <si>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</si>
  <si>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</si>
  <si>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</si>
  <si>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</si>
  <si>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</si>
  <si>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</si>
  <si>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</si>
  <si>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</si>
  <si>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</si>
  <si>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</si>
  <si>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</si>
  <si>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</si>
  <si>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</si>
  <si>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</si>
  <si>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</si>
  <si>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</si>
  <si>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</si>
  <si>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</si>
  <si>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</si>
  <si>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</si>
  <si>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</si>
  <si>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</si>
  <si>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</si>
  <si>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</si>
  <si>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</si>
  <si>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</si>
  <si>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</si>
  <si>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</si>
  <si>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</si>
  <si>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</si>
  <si>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</si>
  <si>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</si>
  <si>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</si>
  <si>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</si>
  <si>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</si>
  <si>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</si>
  <si>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</si>
  <si>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</si>
  <si>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</si>
  <si>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</si>
  <si>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</si>
  <si>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</si>
  <si>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</si>
  <si>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</si>
  <si>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</si>
  <si>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</si>
  <si>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</si>
  <si>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</si>
  <si>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</si>
  <si>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</si>
  <si>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</si>
  <si>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</si>
  <si>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</si>
  <si>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</si>
  <si>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</si>
  <si>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</si>
  <si>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</si>
  <si>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</si>
  <si>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</si>
  <si>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</si>
  <si>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</si>
  <si>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</si>
  <si>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</si>
  <si>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</si>
  <si>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</si>
  <si>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</si>
  <si>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</si>
  <si>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</si>
  <si>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</si>
  <si>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</si>
  <si>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</si>
  <si>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</si>
  <si>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</si>
  <si>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</si>
  <si>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</si>
  <si>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</si>
  <si>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</si>
  <si>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</si>
  <si>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</si>
  <si>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</si>
  <si>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</si>
  <si>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</si>
  <si>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</si>
  <si>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</si>
  <si>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</si>
  <si>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</si>
  <si>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</si>
  <si>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</si>
  <si>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</si>
  <si>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</si>
  <si>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</si>
  <si>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</si>
  <si>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</si>
  <si>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</si>
  <si>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</si>
  <si>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</si>
  <si>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</si>
  <si>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</si>
  <si>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</si>
  <si>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</si>
  <si>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</si>
  <si>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</si>
  <si>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</si>
  <si>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</si>
  <si>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</si>
  <si>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</si>
  <si>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</si>
  <si>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</si>
  <si>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</si>
  <si>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</si>
  <si>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</si>
  <si>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</si>
  <si>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</si>
  <si>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</si>
  <si>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</si>
  <si>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</si>
  <si>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</si>
  <si>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</si>
  <si>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</si>
  <si>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</si>
  <si>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</si>
  <si>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</si>
  <si>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</si>
  <si>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</si>
  <si>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</si>
  <si>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</si>
  <si>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</si>
  <si>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</si>
  <si>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</si>
  <si>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</si>
  <si>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</si>
  <si>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</si>
  <si>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</si>
  <si>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</si>
  <si>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</si>
  <si>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</si>
  <si>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</si>
  <si>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</si>
  <si>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</si>
  <si>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</si>
  <si>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</si>
  <si>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</si>
  <si>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</si>
  <si>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</si>
  <si>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</si>
  <si>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</si>
  <si>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</si>
  <si>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</si>
  <si>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</si>
  <si>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</si>
  <si>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</si>
  <si>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</si>
  <si>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</si>
  <si>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</si>
  <si>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</si>
  <si>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</si>
  <si>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</si>
  <si>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</si>
  <si>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</si>
  <si>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</si>
  <si>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</si>
  <si>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</si>
  <si>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</si>
  <si>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</si>
  <si>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</si>
  <si>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</si>
  <si>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</si>
  <si>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</si>
  <si>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</si>
  <si>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</si>
  <si>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</si>
  <si>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</si>
  <si>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</si>
  <si>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</si>
  <si>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</si>
  <si>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</si>
  <si>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</si>
  <si>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</si>
  <si>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</si>
  <si>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</si>
  <si>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</si>
  <si>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</si>
  <si>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</si>
  <si>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</si>
  <si>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</si>
  <si>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</si>
  <si>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</si>
  <si>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</si>
  <si>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</si>
  <si>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</si>
  <si>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</si>
  <si>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</si>
  <si>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</si>
  <si>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</si>
  <si>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</si>
  <si>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</si>
  <si>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</si>
  <si>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</si>
  <si>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</si>
  <si>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</si>
  <si>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</si>
  <si>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</si>
  <si>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</si>
  <si>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</si>
  <si>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</si>
  <si>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</si>
  <si>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</si>
  <si>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</si>
  <si>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</si>
  <si>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</si>
  <si>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</si>
  <si>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</si>
  <si>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</si>
  <si>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</si>
  <si>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</si>
  <si>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</si>
  <si>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</si>
  <si>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</si>
  <si>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</si>
  <si>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</si>
  <si>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</si>
  <si>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</si>
  <si>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</si>
  <si>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</si>
  <si>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</si>
  <si>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</si>
  <si>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</si>
  <si>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</si>
  <si>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</si>
  <si>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</si>
  <si>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</si>
  <si>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</si>
  <si>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</si>
  <si>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</si>
  <si>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</si>
  <si>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</si>
  <si>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</si>
  <si>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</si>
  <si>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</si>
  <si>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</si>
  <si>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</si>
  <si>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</si>
  <si>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</si>
  <si>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</si>
  <si>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</si>
  <si>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</si>
  <si>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</si>
  <si>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</si>
  <si>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</si>
  <si>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</si>
  <si>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</si>
  <si>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</si>
  <si>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</si>
  <si>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</si>
  <si>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</si>
  <si>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</si>
  <si>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</si>
  <si>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</si>
  <si>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</si>
  <si>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</si>
  <si>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</si>
  <si>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</si>
  <si>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</si>
  <si>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</si>
  <si>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</si>
  <si>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</si>
  <si>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</si>
  <si>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</si>
  <si>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</si>
  <si>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</si>
  <si>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</si>
  <si>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</si>
  <si>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</si>
  <si>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</si>
  <si>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</si>
  <si>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</si>
  <si>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</si>
  <si>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</si>
  <si>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</si>
  <si>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</si>
  <si>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</si>
  <si>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</si>
  <si>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</si>
  <si>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</si>
  <si>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</si>
  <si>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</si>
  <si>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</si>
  <si>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</si>
  <si>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</si>
  <si>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</si>
  <si>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</si>
  <si>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</si>
  <si>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</si>
  <si>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</si>
  <si>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</si>
  <si>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</si>
  <si>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</si>
  <si>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</si>
  <si>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</si>
  <si>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</si>
  <si>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</si>
  <si>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</si>
  <si>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</si>
  <si>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</si>
  <si>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</si>
  <si>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</si>
  <si>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</si>
  <si>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</si>
  <si>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</si>
  <si>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</si>
  <si>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</si>
  <si>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</si>
  <si>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</si>
  <si>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</si>
  <si>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</si>
  <si>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</si>
  <si>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</si>
  <si>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</si>
  <si>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</si>
  <si>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</si>
  <si>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</si>
  <si>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</si>
  <si>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</si>
  <si>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</si>
  <si>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</si>
  <si>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</si>
  <si>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</si>
  <si>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</si>
  <si>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</si>
  <si>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</si>
  <si>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</si>
  <si>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</si>
  <si>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</si>
  <si>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</si>
  <si>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</si>
  <si>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</si>
  <si>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</si>
  <si>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</si>
  <si>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</si>
  <si>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</si>
  <si>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</si>
  <si>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</si>
  <si>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</si>
  <si>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</si>
  <si>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</si>
  <si>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</si>
  <si>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</si>
  <si>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</si>
  <si>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</si>
  <si>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</si>
  <si>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</si>
  <si>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</si>
  <si>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</si>
  <si>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</si>
  <si>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</si>
  <si>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</si>
  <si>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</si>
  <si>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</si>
  <si>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</si>
  <si>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</si>
  <si>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</si>
  <si>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</si>
  <si>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</si>
  <si>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</si>
  <si>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</si>
  <si>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</si>
  <si>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</si>
  <si>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</si>
  <si>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</si>
  <si>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</si>
  <si>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</si>
  <si>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</si>
  <si>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</si>
  <si>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</si>
  <si>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</si>
  <si>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</si>
  <si>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</si>
  <si>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</si>
  <si>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</si>
  <si>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</si>
  <si>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</si>
  <si>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</si>
  <si>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</si>
  <si>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</si>
  <si>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</si>
  <si>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</si>
  <si>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</si>
  <si>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</si>
  <si>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</si>
  <si>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</si>
  <si>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</si>
  <si>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</si>
  <si>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</si>
  <si>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</si>
  <si>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</si>
  <si>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</si>
  <si>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</si>
  <si>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</si>
  <si>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</si>
  <si>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</si>
  <si>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</si>
  <si>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</si>
  <si>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</si>
  <si>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</si>
  <si>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</si>
  <si>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</si>
  <si>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</si>
  <si>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</si>
  <si>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</si>
  <si>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</si>
  <si>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</si>
  <si>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</si>
  <si>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</si>
  <si>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</si>
  <si>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</si>
  <si>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</si>
  <si>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</si>
  <si>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</si>
  <si>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</si>
  <si>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</si>
  <si>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</si>
  <si>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</si>
  <si>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</si>
  <si>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</si>
  <si>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</si>
  <si>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</si>
  <si>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</si>
  <si>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</si>
  <si>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</si>
  <si>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</si>
  <si>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</si>
  <si>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</si>
  <si>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</si>
  <si>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</si>
  <si>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</si>
  <si>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</si>
  <si>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</si>
  <si>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</si>
  <si>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</si>
  <si>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</si>
  <si>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</si>
  <si>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</si>
  <si>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</si>
  <si>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</si>
  <si>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</si>
  <si>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</si>
  <si>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</si>
  <si>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</si>
  <si>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</si>
  <si>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</si>
  <si>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</si>
  <si>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</si>
  <si>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</si>
  <si>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</si>
  <si>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</si>
  <si>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</si>
  <si>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</si>
  <si>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</si>
  <si>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</si>
  <si>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</si>
  <si>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</si>
  <si>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</si>
  <si>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</si>
  <si>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</si>
  <si>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</si>
  <si>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</si>
  <si>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</si>
  <si>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</si>
  <si>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</si>
  <si>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</si>
  <si>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</si>
  <si>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</si>
  <si>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</si>
  <si>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</si>
  <si>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</si>
  <si>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</si>
  <si>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</si>
  <si>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</si>
  <si>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</si>
  <si>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</si>
  <si>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</si>
  <si>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</si>
  <si>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</si>
  <si>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</si>
  <si>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</si>
  <si>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</si>
  <si>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</si>
  <si>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</si>
  <si>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</si>
  <si>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</si>
  <si>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</si>
  <si>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</si>
  <si>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</si>
  <si>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</si>
  <si>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</si>
  <si>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</si>
  <si>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</si>
  <si>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</si>
  <si>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</si>
  <si>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</si>
  <si>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</si>
  <si>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</si>
  <si>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</si>
  <si>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</si>
  <si>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</si>
  <si>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</si>
  <si>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</si>
  <si>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</si>
  <si>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</si>
  <si>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</si>
  <si>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</si>
  <si>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</si>
  <si>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</si>
  <si>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</si>
  <si>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</si>
  <si>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</si>
  <si>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</si>
  <si>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</si>
  <si>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</si>
  <si>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</si>
  <si>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</si>
  <si>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</si>
  <si>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</si>
  <si>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</si>
  <si>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</si>
  <si>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</si>
  <si>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</si>
  <si>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</si>
  <si>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</si>
  <si>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</si>
  <si>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</si>
  <si>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</si>
  <si>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</si>
  <si>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</si>
  <si>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</si>
  <si>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</si>
  <si>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</si>
  <si>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</si>
  <si>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</si>
  <si>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</si>
  <si>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</si>
  <si>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</si>
  <si>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</si>
  <si>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</si>
  <si>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</si>
  <si>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</si>
  <si>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</si>
  <si>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</si>
  <si>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</si>
  <si>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</si>
  <si>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</si>
  <si>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</si>
  <si>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</si>
  <si>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</si>
  <si>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</si>
  <si>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</si>
  <si>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</si>
  <si>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</si>
  <si>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</si>
  <si>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</si>
  <si>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</si>
  <si>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</si>
  <si>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</si>
  <si>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</si>
  <si>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</si>
  <si>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</si>
  <si>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</si>
  <si>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</si>
  <si>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</si>
  <si>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</si>
  <si>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</si>
  <si>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</si>
  <si>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</si>
  <si>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</si>
  <si>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</si>
  <si>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</si>
  <si>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</si>
  <si>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</si>
  <si>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</si>
  <si>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</si>
  <si>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</si>
  <si>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</si>
  <si>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</si>
  <si>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</si>
  <si>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</si>
  <si>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</si>
  <si>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</si>
  <si>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</si>
  <si>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</si>
  <si>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</si>
  <si>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</si>
  <si>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</si>
  <si>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</si>
  <si>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</si>
  <si>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</si>
  <si>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</si>
  <si>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</si>
  <si>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</si>
  <si>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</si>
  <si>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</si>
  <si>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</si>
  <si>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</si>
  <si>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</si>
  <si>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</si>
  <si>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</si>
  <si>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</si>
  <si>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</si>
  <si>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</si>
  <si>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</si>
  <si>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</si>
  <si>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</si>
  <si>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</si>
  <si>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</si>
  <si>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</si>
  <si>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</si>
  <si>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</si>
  <si>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</si>
  <si>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</si>
  <si>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</si>
  <si>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</si>
  <si>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</si>
  <si>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</si>
  <si>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</si>
  <si>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</si>
  <si>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</si>
  <si>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</si>
  <si>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</si>
  <si>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</si>
  <si>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</si>
  <si>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</si>
  <si>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</si>
  <si>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</si>
  <si>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</si>
  <si>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</si>
  <si>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</si>
  <si>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</si>
  <si>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</si>
  <si>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</si>
  <si>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</si>
  <si>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</si>
  <si>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</si>
  <si>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</si>
  <si>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</si>
  <si>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</si>
  <si>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</si>
  <si>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</si>
  <si>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</si>
  <si>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</si>
  <si>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</si>
  <si>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</si>
  <si>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</si>
  <si>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</si>
  <si>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</si>
  <si>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</si>
  <si>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</si>
  <si>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</si>
  <si>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</si>
  <si>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</si>
  <si>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</si>
  <si>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</si>
  <si>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</si>
  <si>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</si>
  <si>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</si>
  <si>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</si>
  <si>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</si>
  <si>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</si>
  <si>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</si>
  <si>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</si>
  <si>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</si>
  <si>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</si>
  <si>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</si>
  <si>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</si>
  <si>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</si>
  <si>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</si>
  <si>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</si>
  <si>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</si>
  <si>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</si>
  <si>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</si>
  <si>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</si>
  <si>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</si>
  <si>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</si>
  <si>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</si>
  <si>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</si>
  <si>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</si>
  <si>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</si>
  <si>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</si>
  <si>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</si>
  <si>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</si>
  <si>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</si>
  <si>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</si>
  <si>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</si>
  <si>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</si>
  <si>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</si>
  <si>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</si>
  <si>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</si>
  <si>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</si>
  <si>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</si>
  <si>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</si>
  <si>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</si>
  <si>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</si>
  <si>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</si>
  <si>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</si>
  <si>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</si>
  <si>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</si>
  <si>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</si>
  <si>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</si>
  <si>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</si>
  <si>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</si>
  <si>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</si>
  <si>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</si>
  <si>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</si>
  <si>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</si>
  <si>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</si>
  <si>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</si>
  <si>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</si>
  <si>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</si>
  <si>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</si>
  <si>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</si>
  <si>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</si>
  <si>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</si>
  <si>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</si>
  <si>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</si>
  <si>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</si>
  <si>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</si>
  <si>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</si>
  <si>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</si>
  <si>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</si>
  <si>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</si>
  <si>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</si>
  <si>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</si>
  <si>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</si>
  <si>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</si>
  <si>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</si>
  <si>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</si>
  <si>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</si>
  <si>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</si>
  <si>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</si>
  <si>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</si>
  <si>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</si>
  <si>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</si>
  <si>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</si>
  <si>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</si>
  <si>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</si>
  <si>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</si>
  <si>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</si>
  <si>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</si>
  <si>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</si>
  <si>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</si>
  <si>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</si>
  <si>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</si>
  <si>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</si>
  <si>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</si>
  <si>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</si>
  <si>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</si>
  <si>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</si>
  <si>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</si>
  <si>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</si>
  <si>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</si>
  <si>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</si>
  <si>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</si>
  <si>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</si>
  <si>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</si>
  <si>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</si>
  <si>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</si>
  <si>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</si>
  <si>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</si>
  <si>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</si>
  <si>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</si>
  <si>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</si>
  <si>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</si>
  <si>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</si>
  <si>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</si>
  <si>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</si>
  <si>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</si>
  <si>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</si>
  <si>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</si>
  <si>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</si>
  <si>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</si>
  <si>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</si>
  <si>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</si>
  <si>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</si>
  <si>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</si>
  <si>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</si>
  <si>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</si>
  <si>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</si>
  <si>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</si>
  <si>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</si>
  <si>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</si>
  <si>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</si>
  <si>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</si>
  <si>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</si>
  <si>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</si>
  <si>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</si>
  <si>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</si>
  <si>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</si>
  <si>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</si>
  <si>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</si>
  <si>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</si>
  <si>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</si>
  <si>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</si>
  <si>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</si>
  <si>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</si>
  <si>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</si>
  <si>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</si>
  <si>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</si>
  <si>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</si>
  <si>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</si>
  <si>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</si>
  <si>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</si>
  <si>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</si>
  <si>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</si>
  <si>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</si>
  <si>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</si>
  <si>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</si>
  <si>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</si>
  <si>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</si>
  <si>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</si>
  <si>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</si>
  <si>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</si>
  <si>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</si>
  <si>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</si>
  <si>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</si>
  <si>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</si>
  <si>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</si>
  <si>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</si>
  <si>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</si>
  <si>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</si>
  <si>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</si>
  <si>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</si>
  <si>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</si>
  <si>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</si>
  <si>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</si>
  <si>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</si>
  <si>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</si>
  <si>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</si>
  <si>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</si>
  <si>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</si>
  <si>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</si>
  <si>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</si>
  <si>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</si>
  <si>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</si>
  <si>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</si>
  <si>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</si>
  <si>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</si>
  <si>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</si>
  <si>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</si>
  <si>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</si>
  <si>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</si>
  <si>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</si>
  <si>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</si>
  <si>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</si>
  <si>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</si>
  <si>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</si>
  <si>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</si>
  <si>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</si>
  <si>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</si>
  <si>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</si>
  <si>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</si>
  <si>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</si>
  <si>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</si>
  <si>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</si>
  <si>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</si>
  <si>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</si>
  <si>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</si>
  <si>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</si>
  <si>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</si>
  <si>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</si>
  <si>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</si>
  <si>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</si>
  <si>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</si>
  <si>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</si>
  <si>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</si>
  <si>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</si>
  <si>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</si>
  <si>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</si>
  <si>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</si>
  <si>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</si>
  <si>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</si>
  <si>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</si>
  <si>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</si>
  <si>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</si>
  <si>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</si>
  <si>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</si>
  <si>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</si>
  <si>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</si>
  <si>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</si>
  <si>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</si>
  <si>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</si>
  <si>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</si>
  <si>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</si>
  <si>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</si>
  <si>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</si>
  <si>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</si>
  <si>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</si>
  <si>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</si>
  <si>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</si>
  <si>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</si>
  <si>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</si>
  <si>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</si>
  <si>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</si>
  <si>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</si>
  <si>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</si>
  <si>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</si>
  <si>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</si>
  <si>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</si>
  <si>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</si>
  <si>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</si>
  <si>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</si>
  <si>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</si>
  <si>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</si>
  <si>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</si>
  <si>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</si>
  <si>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</si>
  <si>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</si>
  <si>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</si>
  <si>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</si>
  <si>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</si>
  <si>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</si>
  <si>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</si>
  <si>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</si>
  <si>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</si>
  <si>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</si>
  <si>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</si>
  <si>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</si>
  <si>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</si>
  <si>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</si>
  <si>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</si>
  <si>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</si>
  <si>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</si>
  <si>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</si>
  <si>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</si>
  <si>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</si>
  <si>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</si>
  <si>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</si>
  <si>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</si>
  <si>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</si>
  <si>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</si>
  <si>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</si>
  <si>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</si>
  <si>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</si>
  <si>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</si>
  <si>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</si>
  <si>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</si>
  <si>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</si>
  <si>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</si>
  <si>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</si>
  <si>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</si>
  <si>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</si>
  <si>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</si>
  <si>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</si>
  <si>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</si>
  <si>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</si>
  <si>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</si>
  <si>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</si>
  <si>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</si>
  <si>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</si>
  <si>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</si>
  <si>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</si>
  <si>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</si>
  <si>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</si>
  <si>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</si>
  <si>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</si>
  <si>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</si>
  <si>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</si>
  <si>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</si>
  <si>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</si>
  <si>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</si>
  <si>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</si>
  <si>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</si>
  <si>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</si>
  <si>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</si>
  <si>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</si>
  <si>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</si>
  <si>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</si>
  <si>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</si>
  <si>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</si>
  <si>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</si>
  <si>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</si>
  <si>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</si>
  <si>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</si>
  <si>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</si>
  <si>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</si>
  <si>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</si>
  <si>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</si>
  <si>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</si>
  <si>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</si>
  <si>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</si>
  <si>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</si>
  <si>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</si>
  <si>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</si>
  <si>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</si>
  <si>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</si>
  <si>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</si>
  <si>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</si>
  <si>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</si>
  <si>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</si>
  <si>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</si>
  <si>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</si>
  <si>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</si>
  <si>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</si>
  <si>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</si>
  <si>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</si>
  <si>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</si>
  <si>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</si>
  <si>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</si>
  <si>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</si>
  <si>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</si>
  <si>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</si>
  <si>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</si>
  <si>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</si>
  <si>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</si>
  <si>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</si>
  <si>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</si>
  <si>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</si>
  <si>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</si>
  <si>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</si>
  <si>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</si>
  <si>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</si>
  <si>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</si>
  <si>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</si>
  <si>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</si>
  <si>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</si>
  <si>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</si>
  <si>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</si>
  <si>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</si>
  <si>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</si>
  <si>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</si>
  <si>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</si>
  <si>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</si>
  <si>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</si>
  <si>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</si>
  <si>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</si>
  <si>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</si>
  <si>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</si>
  <si>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</si>
  <si>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</si>
  <si>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</si>
  <si>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</si>
  <si>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</si>
  <si>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</si>
  <si>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</si>
  <si>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</si>
  <si>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</si>
  <si>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</si>
  <si>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</si>
  <si>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</si>
  <si>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</si>
  <si>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</si>
  <si>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</si>
  <si>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</si>
  <si>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</si>
  <si>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</si>
  <si>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</si>
  <si>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</si>
  <si>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</si>
  <si>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</si>
  <si>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</si>
  <si>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</si>
  <si>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</si>
  <si>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</si>
  <si>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</si>
  <si>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</si>
  <si>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</si>
  <si>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</si>
  <si>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</si>
  <si>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</si>
  <si>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</si>
  <si>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</si>
  <si>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</si>
  <si>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</si>
  <si>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</si>
  <si>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</si>
  <si>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</si>
  <si>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</si>
  <si>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</si>
  <si>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</si>
  <si>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</si>
  <si>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</si>
  <si>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</si>
  <si>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</si>
  <si>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</si>
  <si>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</si>
  <si>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</si>
  <si>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</si>
  <si>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</si>
  <si>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</si>
  <si>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</si>
  <si>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</si>
  <si>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</si>
  <si>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</si>
  <si>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</si>
  <si>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</si>
  <si>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</si>
  <si>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</si>
  <si>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</si>
  <si>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</si>
  <si>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</si>
  <si>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</si>
  <si>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</si>
  <si>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</si>
  <si>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</si>
  <si>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</si>
  <si>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</si>
  <si>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</si>
  <si>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</si>
  <si>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</si>
  <si>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</si>
  <si>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</si>
  <si>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</si>
  <si>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</si>
  <si>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</si>
  <si>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</si>
  <si>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</si>
  <si>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</si>
  <si>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</si>
  <si>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</si>
  <si>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</si>
  <si>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</si>
  <si>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</si>
  <si>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</si>
  <si>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</si>
  <si>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</si>
  <si>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</si>
  <si>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</si>
  <si>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</si>
  <si>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</si>
  <si>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</si>
  <si>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</si>
  <si>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</si>
  <si>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</si>
  <si>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</si>
  <si>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</si>
  <si>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</si>
  <si>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</si>
  <si>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</si>
  <si>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</si>
  <si>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</si>
  <si>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</si>
  <si>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</si>
  <si>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</si>
  <si>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</si>
  <si>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</si>
  <si>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</si>
  <si>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</si>
  <si>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</si>
  <si>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</si>
  <si>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</si>
  <si>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</si>
  <si>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</si>
  <si>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</si>
  <si>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</si>
  <si>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</si>
  <si>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</si>
  <si>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</si>
  <si>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</si>
  <si>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</si>
  <si>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</si>
  <si>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</si>
  <si>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</si>
  <si>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</si>
  <si>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</si>
  <si>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</si>
  <si>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</si>
  <si>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</si>
  <si>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</si>
  <si>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</si>
  <si>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</si>
  <si>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</si>
  <si>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</si>
  <si>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</si>
  <si>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</si>
  <si>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</si>
  <si>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</si>
  <si>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</si>
  <si>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</si>
  <si>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</si>
  <si>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</si>
  <si>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</si>
  <si>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</si>
  <si>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</si>
  <si>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</si>
  <si>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</si>
  <si>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</si>
  <si>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</si>
  <si>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</si>
  <si>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</si>
  <si>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</si>
  <si>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</si>
  <si>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</si>
  <si>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</si>
  <si>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</si>
  <si>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</si>
  <si>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</si>
  <si>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</si>
  <si>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</si>
  <si>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</si>
  <si>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</si>
  <si>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</si>
  <si>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</si>
  <si>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</si>
  <si>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</si>
  <si>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</si>
  <si>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</si>
  <si>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</si>
  <si>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</si>
  <si>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</si>
  <si>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</si>
  <si>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</si>
  <si>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</si>
  <si>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</si>
  <si>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</si>
  <si>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</si>
  <si>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</si>
  <si>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</si>
  <si>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</si>
  <si>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</si>
  <si>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</si>
  <si>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</si>
  <si>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</si>
  <si>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</si>
  <si>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</si>
  <si>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</si>
  <si>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</si>
  <si>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</si>
  <si>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</si>
  <si>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</si>
  <si>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</si>
  <si>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</si>
  <si>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</si>
  <si>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</si>
  <si>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</si>
  <si>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</si>
  <si>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</si>
  <si>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</si>
  <si>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</si>
  <si>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</si>
  <si>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</si>
  <si>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</si>
  <si>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</si>
  <si>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</si>
  <si>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</si>
  <si>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</si>
  <si>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</si>
  <si>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</si>
  <si>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</si>
  <si>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</si>
  <si>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</si>
  <si>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</si>
  <si>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</si>
  <si>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</si>
  <si>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</si>
  <si>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</si>
  <si>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</si>
  <si>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</si>
  <si>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</si>
  <si>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</si>
  <si>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</si>
  <si>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</si>
  <si>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</si>
  <si>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</si>
  <si>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</si>
  <si>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</si>
  <si>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</si>
  <si>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</si>
  <si>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</si>
  <si>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</si>
  <si>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</si>
  <si>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</si>
  <si>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</si>
  <si>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</si>
  <si>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</si>
  <si>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</si>
  <si>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</si>
  <si>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</si>
  <si>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</si>
  <si>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</si>
  <si>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</si>
  <si>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</si>
  <si>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</si>
  <si>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</si>
  <si>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</si>
  <si>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</si>
  <si>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</si>
  <si>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</si>
  <si>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</si>
  <si>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</si>
  <si>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</si>
  <si>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</si>
  <si>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</si>
  <si>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</si>
  <si>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</si>
  <si>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</si>
  <si>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</si>
  <si>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</si>
  <si>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</si>
  <si>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</si>
  <si>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</si>
  <si>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</si>
  <si>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</si>
  <si>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</si>
  <si>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</si>
  <si>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</si>
  <si>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</si>
  <si>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</si>
  <si>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</si>
  <si>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</si>
  <si>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</si>
  <si>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</si>
  <si>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</si>
  <si>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</si>
  <si>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</si>
  <si>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</si>
  <si>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</si>
  <si>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</si>
  <si>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</si>
  <si>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</si>
  <si>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</si>
  <si>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</si>
  <si>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</si>
  <si>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</si>
  <si>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</si>
  <si>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</si>
  <si>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</si>
  <si>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</si>
  <si>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</si>
  <si>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</si>
  <si>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</si>
  <si>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</si>
  <si>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</si>
  <si>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</si>
  <si>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</si>
  <si>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</si>
  <si>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</si>
  <si>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</si>
  <si>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</si>
  <si>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</si>
  <si>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</si>
  <si>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</si>
  <si>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</si>
  <si>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</si>
  <si>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</si>
  <si>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</si>
  <si>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</si>
  <si>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</si>
  <si>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</si>
  <si>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</si>
  <si>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</si>
  <si>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</si>
  <si>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</si>
  <si>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</si>
  <si>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</si>
  <si>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</si>
  <si>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</si>
  <si>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</si>
  <si>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</si>
  <si>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</si>
  <si>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</si>
  <si>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</si>
  <si>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</si>
  <si>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</si>
  <si>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</si>
  <si>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</si>
  <si>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</si>
  <si>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</si>
  <si>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</si>
  <si>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</si>
  <si>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</si>
  <si>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</si>
  <si>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</si>
  <si>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</si>
  <si>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</si>
  <si>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</si>
  <si>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</si>
  <si>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</si>
  <si>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</si>
  <si>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</si>
  <si>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</si>
  <si>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</si>
  <si>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</si>
  <si>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</si>
  <si>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</si>
  <si>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</si>
  <si>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</si>
  <si>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</si>
  <si>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</si>
  <si>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</si>
  <si>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</si>
  <si>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</si>
  <si>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</si>
  <si>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</si>
  <si>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</si>
  <si>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</si>
  <si>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</si>
  <si>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</si>
  <si>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</si>
  <si>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</si>
  <si>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</si>
  <si>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</si>
  <si>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</si>
  <si>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</si>
  <si>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</si>
  <si>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</si>
  <si>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</si>
  <si>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</si>
  <si>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</si>
  <si>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</si>
  <si>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</si>
  <si>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</si>
  <si>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</si>
  <si>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</si>
  <si>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</si>
  <si>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</si>
  <si>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</si>
  <si>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</si>
  <si>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</si>
  <si>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</si>
  <si>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</si>
  <si>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</si>
  <si>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</si>
  <si>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</si>
  <si>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</si>
  <si>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</si>
  <si>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</si>
  <si>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</si>
  <si>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</si>
  <si>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</si>
  <si>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</si>
  <si>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</si>
  <si>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</si>
  <si>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</si>
  <si>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</si>
  <si>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</si>
  <si>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</si>
  <si>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</si>
  <si>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</si>
  <si>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</si>
  <si>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</si>
  <si>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</si>
  <si>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</si>
  <si>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</si>
  <si>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</si>
  <si>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</si>
  <si>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</si>
  <si>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</si>
  <si>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</si>
  <si>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</si>
  <si>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</si>
  <si>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</si>
  <si>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</si>
  <si>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</si>
  <si>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</si>
  <si>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</si>
  <si>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</si>
  <si>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</si>
  <si>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</si>
  <si>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</si>
  <si>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</si>
  <si>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</si>
  <si>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</si>
  <si>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</si>
  <si>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</si>
  <si>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</si>
  <si>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</si>
  <si>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</si>
  <si>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</si>
  <si>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</si>
  <si>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</si>
  <si>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</si>
  <si>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</si>
  <si>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</si>
  <si>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</si>
  <si>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</si>
  <si>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</si>
  <si>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</si>
  <si>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</si>
  <si>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</si>
  <si>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</si>
  <si>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</si>
  <si>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</si>
  <si>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</si>
  <si>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</si>
  <si>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</si>
  <si>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</si>
  <si>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</si>
  <si>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</si>
  <si>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</si>
  <si>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</si>
  <si>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</si>
  <si>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</si>
  <si>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</si>
  <si>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</si>
  <si>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</si>
  <si>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</si>
  <si>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</si>
  <si>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</si>
  <si>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</si>
  <si>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</si>
  <si>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</si>
  <si>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</si>
  <si>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</si>
  <si>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</si>
  <si>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</si>
  <si>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</si>
  <si>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</si>
  <si>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</si>
  <si>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</si>
  <si>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</si>
  <si>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</si>
  <si>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</si>
  <si>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</si>
  <si>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</si>
  <si>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</si>
  <si>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</si>
  <si>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</si>
  <si>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</si>
  <si>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</si>
  <si>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</si>
  <si>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</si>
  <si>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</si>
  <si>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</si>
  <si>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</si>
  <si>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</si>
  <si>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</si>
  <si>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</si>
  <si>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</si>
  <si>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</si>
  <si>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</si>
  <si>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</si>
  <si>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</si>
  <si>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</si>
  <si>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</si>
  <si>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</si>
  <si>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</si>
  <si>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</si>
  <si>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</si>
  <si>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</si>
  <si>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</si>
  <si>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</si>
  <si>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</si>
  <si>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</si>
  <si>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</si>
  <si>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</si>
  <si>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</si>
  <si>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</si>
  <si>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</si>
  <si>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</si>
  <si>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</si>
  <si>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</si>
  <si>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</si>
  <si>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</si>
  <si>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</si>
  <si>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</si>
  <si>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</si>
  <si>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</si>
  <si>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</si>
  <si>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</si>
  <si>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</si>
  <si>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</si>
  <si>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</si>
  <si>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</si>
  <si>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</si>
  <si>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</si>
  <si>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</si>
  <si>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</si>
  <si>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</si>
  <si>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</si>
  <si>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</si>
  <si>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</si>
  <si>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</si>
  <si>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</si>
  <si>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</si>
  <si>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</si>
  <si>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</si>
  <si>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</si>
  <si>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</si>
  <si>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</si>
  <si>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</si>
  <si>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</si>
  <si>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</si>
  <si>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</si>
  <si>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</si>
  <si>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</si>
  <si>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</si>
  <si>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</si>
  <si>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</si>
  <si>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</si>
  <si>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</si>
  <si>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</si>
  <si>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</si>
  <si>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</si>
  <si>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</si>
  <si>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</si>
  <si>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</si>
  <si>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</si>
  <si>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</si>
  <si>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</si>
  <si>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</si>
  <si>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</si>
  <si>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</si>
  <si>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</si>
  <si>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</si>
  <si>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</si>
  <si>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</si>
  <si>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</si>
  <si>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</si>
  <si>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</si>
  <si>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</si>
  <si>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</si>
  <si>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</si>
  <si>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</si>
  <si>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</si>
  <si>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</si>
  <si>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</si>
  <si>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</si>
  <si>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</si>
  <si>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</si>
  <si>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</si>
  <si>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</si>
  <si>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</si>
  <si>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</si>
  <si>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</si>
  <si>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</si>
  <si>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</si>
  <si>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</si>
  <si>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</si>
  <si>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</si>
  <si>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</si>
  <si>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</si>
  <si>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</si>
  <si>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</si>
  <si>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</si>
  <si>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</si>
  <si>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</si>
  <si>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</si>
  <si>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</si>
  <si>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</si>
  <si>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</si>
  <si>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</si>
  <si>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</si>
  <si>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</si>
  <si>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</si>
  <si>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</si>
  <si>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</si>
  <si>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</si>
  <si>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</si>
  <si>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</si>
  <si>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</si>
  <si>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</si>
  <si>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</si>
  <si>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</si>
  <si>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</si>
  <si>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</si>
  <si>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</si>
  <si>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</si>
  <si>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</si>
  <si>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</si>
  <si>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</si>
  <si>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</si>
  <si>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</si>
  <si>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</si>
  <si>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</si>
  <si>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</si>
  <si>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</si>
  <si>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</si>
  <si>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</si>
  <si>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</si>
  <si>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</si>
  <si>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</si>
  <si>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</si>
  <si>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</si>
  <si>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</si>
  <si>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</si>
  <si>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</si>
  <si>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</si>
  <si>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</si>
  <si>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</si>
  <si>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</si>
  <si>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</si>
  <si>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</si>
  <si>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</si>
  <si>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</si>
  <si>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</si>
  <si>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</si>
  <si>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</si>
  <si>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</si>
  <si>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</si>
  <si>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</si>
  <si>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</si>
  <si>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</si>
  <si>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</si>
  <si>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</si>
  <si>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</si>
  <si>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</si>
  <si>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</si>
  <si>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</si>
  <si>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</si>
  <si>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</si>
  <si>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</si>
  <si>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</si>
  <si>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</si>
  <si>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</si>
  <si>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</si>
  <si>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</si>
  <si>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</si>
  <si>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</si>
  <si>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</si>
  <si>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</si>
  <si>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</si>
  <si>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</si>
  <si>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</si>
  <si>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</si>
  <si>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</si>
  <si>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</si>
  <si>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</si>
  <si>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</si>
  <si>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</si>
  <si>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</si>
  <si>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</si>
  <si>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</si>
  <si>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</si>
  <si>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</si>
  <si>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</si>
  <si>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</si>
  <si>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</si>
  <si>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</si>
  <si>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</si>
  <si>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</si>
  <si>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</si>
  <si>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</si>
  <si>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</si>
  <si>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</si>
  <si>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</si>
  <si>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</si>
  <si>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</si>
  <si>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</si>
  <si>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</si>
  <si>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</si>
  <si>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</si>
  <si>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</si>
  <si>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</si>
  <si>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</si>
  <si>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</si>
  <si>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</si>
  <si>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</si>
  <si>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</si>
  <si>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</si>
  <si>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</si>
  <si>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</si>
  <si>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</si>
  <si>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</si>
  <si>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</si>
  <si>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</si>
  <si>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</si>
  <si>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</si>
  <si>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</si>
  <si>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</si>
  <si>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</si>
  <si>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</si>
  <si>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</si>
  <si>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</si>
  <si>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</si>
  <si>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</si>
  <si>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</si>
  <si>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</si>
  <si>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</si>
  <si>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</si>
  <si>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</si>
  <si>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</si>
  <si>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</si>
  <si>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</si>
  <si>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</si>
  <si>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</si>
  <si>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</si>
  <si>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</si>
  <si>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</si>
  <si>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</si>
  <si>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</si>
  <si>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</si>
  <si>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</si>
  <si>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</si>
  <si>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</si>
  <si>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</si>
  <si>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</si>
  <si>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</si>
  <si>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</si>
  <si>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</si>
  <si>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</si>
  <si>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</si>
  <si>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</si>
  <si>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</si>
  <si>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</si>
  <si>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</si>
  <si>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</si>
  <si>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</si>
  <si>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</si>
  <si>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</si>
  <si>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</si>
  <si>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</si>
  <si>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</si>
  <si>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</si>
  <si>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</si>
  <si>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</si>
  <si>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</si>
  <si>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</si>
  <si>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</si>
  <si>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</si>
  <si>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</si>
  <si>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</si>
  <si>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</si>
  <si>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</si>
  <si>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</si>
  <si>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</si>
  <si>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</si>
  <si>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</si>
  <si>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</si>
  <si>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</si>
  <si>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</si>
  <si>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</si>
  <si>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</si>
  <si>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</si>
  <si>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</si>
  <si>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</si>
  <si>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</si>
  <si>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</si>
  <si>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</si>
  <si>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</si>
  <si>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</si>
  <si>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</si>
  <si>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</si>
  <si>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</si>
  <si>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</si>
  <si>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</si>
  <si>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</si>
  <si>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</si>
  <si>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</si>
  <si>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</si>
  <si>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</si>
  <si>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</si>
  <si>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</si>
  <si>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</si>
  <si>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</si>
  <si>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</si>
  <si>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</si>
  <si>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</si>
  <si>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</si>
  <si>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</si>
  <si>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</si>
  <si>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</si>
  <si>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</si>
  <si>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</si>
  <si>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</si>
  <si>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</si>
  <si>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</si>
  <si>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</si>
  <si>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</si>
  <si>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</si>
  <si>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</si>
  <si>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</si>
  <si>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</si>
  <si>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</si>
  <si>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</si>
  <si>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</si>
  <si>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</si>
  <si>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</si>
  <si>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</si>
  <si>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</si>
  <si>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</si>
  <si>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</si>
  <si>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</si>
  <si>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</si>
  <si>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</si>
  <si>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</si>
  <si>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</si>
  <si>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</si>
  <si>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</si>
  <si>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</si>
  <si>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</si>
  <si>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</si>
  <si>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</si>
  <si>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</si>
  <si>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</si>
  <si>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</si>
  <si>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</si>
  <si>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</si>
  <si>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</si>
  <si>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</si>
  <si>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</si>
  <si>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</si>
  <si>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</si>
  <si>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</si>
  <si>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</si>
  <si>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</si>
  <si>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</si>
  <si>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</si>
  <si>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</si>
  <si>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</si>
  <si>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</si>
  <si>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</si>
  <si>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</si>
  <si>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</si>
  <si>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</si>
  <si>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</si>
  <si>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</si>
  <si>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</si>
  <si>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</si>
  <si>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</si>
  <si>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</si>
  <si>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</si>
  <si>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</si>
  <si>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</si>
  <si>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</si>
  <si>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</si>
  <si>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</si>
  <si>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</si>
  <si>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</si>
  <si>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</si>
  <si>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</si>
  <si>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</si>
  <si>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</si>
  <si>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</si>
  <si>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</si>
  <si>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</si>
  <si>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</si>
  <si>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</si>
  <si>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</si>
  <si>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</si>
  <si>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</si>
  <si>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</si>
  <si>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</si>
  <si>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</si>
  <si>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</si>
  <si>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</si>
  <si>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</si>
  <si>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</si>
  <si>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</si>
  <si>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</si>
  <si>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</si>
  <si>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</si>
  <si>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</si>
  <si>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</si>
  <si>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</si>
  <si>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</si>
  <si>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</si>
  <si>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</si>
  <si>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</si>
  <si>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</si>
  <si>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</si>
  <si>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</si>
  <si>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</si>
  <si>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</si>
  <si>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</si>
  <si>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</si>
  <si>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</si>
  <si>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</si>
  <si>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</si>
  <si>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</si>
  <si>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</si>
  <si>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</si>
  <si>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</si>
  <si>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</si>
  <si>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</si>
  <si>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</si>
  <si>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</si>
  <si>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</si>
  <si>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</si>
  <si>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</si>
  <si>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</si>
  <si>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</si>
  <si>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</si>
  <si>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</si>
  <si>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</si>
  <si>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</si>
  <si>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</si>
  <si>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</si>
  <si>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</si>
  <si>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</si>
  <si>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</si>
  <si>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</si>
  <si>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</si>
  <si>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</si>
  <si>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</si>
  <si>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</si>
  <si>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</si>
  <si>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</si>
  <si>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</si>
  <si>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</si>
  <si>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</si>
  <si>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</si>
  <si>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</si>
  <si>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</si>
  <si>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</si>
  <si>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</si>
  <si>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</si>
  <si>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</si>
  <si>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</si>
  <si>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</si>
  <si>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</si>
  <si>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</si>
  <si>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</si>
  <si>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</si>
  <si>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</si>
  <si>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</si>
  <si>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</si>
  <si>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</si>
  <si>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</si>
  <si>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</si>
  <si>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</si>
  <si>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</si>
  <si>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</si>
  <si>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</si>
  <si>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</si>
  <si>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</si>
  <si>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</si>
  <si>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</si>
  <si>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</si>
  <si>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</si>
  <si>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</si>
  <si>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</si>
  <si>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</si>
  <si>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</si>
  <si>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</si>
  <si>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</si>
  <si>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</si>
  <si>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</si>
  <si>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</si>
  <si>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</si>
  <si>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</si>
  <si>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</si>
  <si>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</si>
  <si>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</si>
  <si>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</si>
  <si>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</si>
  <si>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</si>
  <si>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</si>
  <si>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</si>
  <si>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</si>
  <si>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</si>
  <si>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</si>
  <si>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</si>
  <si>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</si>
  <si>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</si>
  <si>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</si>
  <si>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</si>
  <si>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</si>
  <si>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</si>
  <si>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</si>
  <si>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</si>
  <si>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</si>
  <si>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</si>
  <si>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</si>
  <si>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</si>
  <si>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</si>
  <si>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</si>
  <si>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</si>
  <si>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</si>
  <si>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</si>
  <si>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</si>
  <si>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</si>
  <si>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</si>
  <si>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</si>
  <si>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</si>
  <si>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</si>
  <si>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</si>
  <si>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</si>
  <si>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</si>
  <si>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</si>
  <si>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</si>
  <si>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</si>
  <si>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</si>
  <si>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</si>
  <si>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</si>
  <si>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</si>
  <si>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</si>
  <si>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</si>
  <si>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</si>
  <si>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</si>
  <si>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</si>
  <si>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</si>
  <si>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</si>
  <si>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</si>
  <si>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</si>
  <si>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</si>
  <si>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</si>
  <si>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</si>
  <si>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</si>
  <si>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</si>
  <si>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</si>
  <si>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</si>
  <si>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</si>
  <si>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</si>
  <si>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</si>
  <si>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</si>
  <si>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</si>
  <si>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</si>
  <si>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</si>
  <si>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</si>
  <si>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</si>
  <si>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</si>
  <si>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</si>
  <si>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</si>
  <si>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</si>
  <si>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</si>
  <si>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</si>
  <si>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</si>
  <si>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</si>
  <si>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</si>
  <si>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</si>
  <si>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</si>
  <si>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</si>
  <si>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</si>
  <si>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</si>
  <si>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</si>
  <si>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</si>
  <si>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</si>
  <si>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</si>
  <si>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</si>
  <si>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</si>
  <si>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</si>
  <si>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</si>
  <si>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</si>
  <si>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</si>
  <si>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</si>
  <si>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</si>
  <si>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</si>
  <si>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</si>
  <si>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</si>
  <si>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</si>
  <si>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</si>
  <si>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</si>
  <si>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</si>
  <si>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KALINOVAC</t>
  </si>
  <si>
    <t>DRAVSKA 4</t>
  </si>
  <si>
    <t>NADICA POKRIVKO</t>
  </si>
  <si>
    <t>048883006</t>
  </si>
  <si>
    <t>048280935</t>
  </si>
  <si>
    <t>knjigovodstvo@kalinovac.hr</t>
  </si>
  <si>
    <t>DARKO SOBOTA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</si>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</sst>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11086219</v>
      </c>
      <c r="D2" s="58">
        <f>PRRAS!E12</f>
        <v>11083438</v>
      </c>
      <c r="E2" s="58">
        <v>0</v>
      </c>
      <c r="F2" s="58">
        <v>0</v>
      </c>
      <c r="G2" s="59">
        <f t="shared" ref="G2:G65" si="0">(B2/1000)*(C2*1+D2*2)</f>
        <v>33253.095000000001</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2212634</v>
      </c>
      <c r="D3" s="53">
        <f>PRRAS!E13</f>
        <v>1590042</v>
      </c>
      <c r="E3" s="53">
        <v>0</v>
      </c>
      <c r="F3" s="53">
        <v>0</v>
      </c>
      <c r="G3" s="54">
        <f t="shared" si="0"/>
        <v>10785.436</v>
      </c>
      <c r="H3" s="54">
        <f t="shared" si="1"/>
        <v>0</v>
      </c>
      <c r="I3" s="55">
        <v>0</v>
      </c>
      <c r="J3" s="201" t="s">
        <v>2064</v>
      </c>
      <c r="K3" s="46" t="str">
        <f>RefStr!B27</f>
        <v>DA</v>
      </c>
      <c r="L3" s="46">
        <f>IF(RefStr!B27="DA",1,0)</f>
        <v>1</v>
      </c>
    </row>
    <row r="4" spans="1:12" x14ac:dyDescent="0.2">
      <c r="A4" s="52">
        <v>151</v>
      </c>
      <c r="B4" s="53">
        <f>PRRAS!C14</f>
        <v>3</v>
      </c>
      <c r="C4" s="53">
        <f>PRRAS!D14</f>
        <v>2124383</v>
      </c>
      <c r="D4" s="53">
        <f>PRRAS!E14</f>
        <v>1466119</v>
      </c>
      <c r="E4" s="53">
        <v>0</v>
      </c>
      <c r="F4" s="53">
        <v>0</v>
      </c>
      <c r="G4" s="54">
        <f t="shared" si="0"/>
        <v>15169.863000000001</v>
      </c>
      <c r="H4" s="54">
        <f t="shared" si="1"/>
        <v>0</v>
      </c>
      <c r="I4" s="55">
        <v>0</v>
      </c>
      <c r="J4" s="201" t="s">
        <v>472</v>
      </c>
      <c r="K4" s="46" t="str">
        <f>RefStr!B29</f>
        <v>DA</v>
      </c>
      <c r="L4" s="46">
        <f>IF(RefStr!B29="DA",1,0)</f>
        <v>1</v>
      </c>
    </row>
    <row r="5" spans="1:12" x14ac:dyDescent="0.2">
      <c r="A5" s="52">
        <v>151</v>
      </c>
      <c r="B5" s="53">
        <f>PRRAS!C15</f>
        <v>4</v>
      </c>
      <c r="C5" s="53">
        <f>PRRAS!D15</f>
        <v>2071948</v>
      </c>
      <c r="D5" s="53">
        <f>PRRAS!E15</f>
        <v>1389159</v>
      </c>
      <c r="E5" s="53">
        <v>0</v>
      </c>
      <c r="F5" s="53">
        <v>0</v>
      </c>
      <c r="G5" s="54">
        <f t="shared" si="0"/>
        <v>19401.064000000002</v>
      </c>
      <c r="H5" s="54">
        <f t="shared" si="1"/>
        <v>0</v>
      </c>
      <c r="I5" s="55">
        <v>0</v>
      </c>
      <c r="J5" s="201" t="s">
        <v>473</v>
      </c>
      <c r="K5" s="46" t="str">
        <f>IF(RefStr!B31&lt;&gt;"",RefStr!B31, "NE")</f>
        <v>DA</v>
      </c>
      <c r="L5" s="46">
        <f>IF(RefStr!B31="DA",1,0)</f>
        <v>1</v>
      </c>
    </row>
    <row r="6" spans="1:12" x14ac:dyDescent="0.2">
      <c r="A6" s="52">
        <v>151</v>
      </c>
      <c r="B6" s="53">
        <f>PRRAS!C16</f>
        <v>5</v>
      </c>
      <c r="C6" s="53">
        <f>PRRAS!D16</f>
        <v>98416</v>
      </c>
      <c r="D6" s="53">
        <f>PRRAS!E16</f>
        <v>97644</v>
      </c>
      <c r="E6" s="53">
        <v>0</v>
      </c>
      <c r="F6" s="53">
        <v>0</v>
      </c>
      <c r="G6" s="54">
        <f t="shared" si="0"/>
        <v>1468.52</v>
      </c>
      <c r="H6" s="54">
        <f t="shared" si="1"/>
        <v>0</v>
      </c>
      <c r="I6" s="55">
        <v>0</v>
      </c>
      <c r="J6" s="201" t="s">
        <v>635</v>
      </c>
      <c r="K6" s="46" t="str">
        <f>RefStr!B33</f>
        <v>DA</v>
      </c>
      <c r="L6" s="46">
        <v>0</v>
      </c>
    </row>
    <row r="7" spans="1:12" x14ac:dyDescent="0.2">
      <c r="A7" s="52">
        <v>151</v>
      </c>
      <c r="B7" s="53">
        <f>PRRAS!C17</f>
        <v>6</v>
      </c>
      <c r="C7" s="53">
        <f>PRRAS!D17</f>
        <v>36388</v>
      </c>
      <c r="D7" s="53">
        <f>PRRAS!E17</f>
        <v>55900</v>
      </c>
      <c r="E7" s="53">
        <v>0</v>
      </c>
      <c r="F7" s="53">
        <v>0</v>
      </c>
      <c r="G7" s="54">
        <f t="shared" si="0"/>
        <v>889.12800000000004</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37006</v>
      </c>
      <c r="D8" s="53">
        <f>PRRAS!E18</f>
        <v>165791</v>
      </c>
      <c r="E8" s="53">
        <v>0</v>
      </c>
      <c r="F8" s="53">
        <v>0</v>
      </c>
      <c r="G8" s="54">
        <f t="shared" si="0"/>
        <v>2580.116</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27915</v>
      </c>
      <c r="L10" s="46">
        <f>INT(VALUE(RefStr!B6))</f>
        <v>27915</v>
      </c>
    </row>
    <row r="11" spans="1:12" x14ac:dyDescent="0.2">
      <c r="A11" s="52">
        <v>151</v>
      </c>
      <c r="B11" s="53">
        <f>PRRAS!C21</f>
        <v>10</v>
      </c>
      <c r="C11" s="53">
        <f>PRRAS!D21</f>
        <v>119375</v>
      </c>
      <c r="D11" s="53">
        <f>PRRAS!E21</f>
        <v>242375</v>
      </c>
      <c r="E11" s="53">
        <v>0</v>
      </c>
      <c r="F11" s="53">
        <v>0</v>
      </c>
      <c r="G11" s="54">
        <f t="shared" si="0"/>
        <v>6041.25</v>
      </c>
      <c r="H11" s="54">
        <f t="shared" si="1"/>
        <v>0</v>
      </c>
      <c r="I11" s="55">
        <v>0</v>
      </c>
      <c r="J11" s="201" t="s">
        <v>550</v>
      </c>
      <c r="K11" s="46" t="str">
        <f>TEXT(RefStr!B8,"00000000")</f>
        <v>02782081</v>
      </c>
      <c r="L11" s="46">
        <f>INT(VALUE(RefStr!B8))</f>
        <v>2782081</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KALINOVAC</v>
      </c>
      <c r="L12" s="46">
        <f>LEN(Skriveni!K12)</f>
        <v>16</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48361</v>
      </c>
      <c r="L13" s="46">
        <f>INT(VALUE(RefStr!B12))</f>
        <v>48361</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KALINOVAC</v>
      </c>
      <c r="L14" s="46">
        <f>LEN(Skriveni!K14)</f>
        <v>9</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DRAVSKA 4</v>
      </c>
      <c r="L15" s="46">
        <f>LEN(Skriveni!K15)</f>
        <v>9</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65466</v>
      </c>
      <c r="D19" s="53">
        <f>PRRAS!E29</f>
        <v>117305</v>
      </c>
      <c r="E19" s="53">
        <v>0</v>
      </c>
      <c r="F19" s="53">
        <v>0</v>
      </c>
      <c r="G19" s="54">
        <f t="shared" si="0"/>
        <v>5401.3679999999995</v>
      </c>
      <c r="H19" s="54">
        <f t="shared" si="1"/>
        <v>0</v>
      </c>
      <c r="I19" s="55">
        <v>0</v>
      </c>
      <c r="J19" s="201" t="s">
        <v>915</v>
      </c>
      <c r="K19" s="46" t="str">
        <f>TEXT(RefStr!B22,"000")</f>
        <v>559</v>
      </c>
      <c r="L19" s="46">
        <f>INT(VALUE(RefStr!B22))</f>
        <v>559</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77676397565</v>
      </c>
      <c r="L21" s="46">
        <f>INT(VALUE(RefStr!K14))</f>
        <v>77676397565</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NADICA POKRIVKO</v>
      </c>
      <c r="L22" s="46">
        <f>LEN(RefStr!H25)</f>
        <v>15</v>
      </c>
    </row>
    <row r="23" spans="1:12" x14ac:dyDescent="0.2">
      <c r="A23" s="52">
        <v>151</v>
      </c>
      <c r="B23" s="53">
        <f>PRRAS!C33</f>
        <v>22</v>
      </c>
      <c r="C23" s="53">
        <f>PRRAS!D33</f>
        <v>65466</v>
      </c>
      <c r="D23" s="53">
        <f>PRRAS!E33</f>
        <v>117305</v>
      </c>
      <c r="E23" s="53">
        <v>0</v>
      </c>
      <c r="F23" s="53">
        <v>0</v>
      </c>
      <c r="G23" s="54">
        <f t="shared" si="0"/>
        <v>6601.6719999999996</v>
      </c>
      <c r="H23" s="54">
        <f t="shared" si="1"/>
        <v>0</v>
      </c>
      <c r="I23" s="55">
        <v>0</v>
      </c>
      <c r="J23" s="201" t="s">
        <v>3869</v>
      </c>
      <c r="K23" s="46" t="str">
        <f>TRIM(RefStr!H27)</f>
        <v>048883006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048280935</v>
      </c>
      <c r="L24" s="46">
        <f>LEN(RefStr!K27)</f>
        <v>9</v>
      </c>
    </row>
    <row r="25" spans="1:12" x14ac:dyDescent="0.2">
      <c r="A25" s="52">
        <v>151</v>
      </c>
      <c r="B25" s="53">
        <f>PRRAS!C35</f>
        <v>24</v>
      </c>
      <c r="C25" s="53">
        <f>PRRAS!D35</f>
        <v>22785</v>
      </c>
      <c r="D25" s="53">
        <f>PRRAS!E35</f>
        <v>6618</v>
      </c>
      <c r="E25" s="53">
        <v>0</v>
      </c>
      <c r="F25" s="53">
        <v>0</v>
      </c>
      <c r="G25" s="54">
        <f t="shared" si="0"/>
        <v>864.50400000000002</v>
      </c>
      <c r="H25" s="54">
        <f t="shared" si="1"/>
        <v>0</v>
      </c>
      <c r="I25" s="55">
        <v>0</v>
      </c>
      <c r="J25" s="201" t="s">
        <v>3871</v>
      </c>
      <c r="K25" s="46" t="str">
        <f>TRIM(RefStr!H29)</f>
        <v>knjigovodstvo@kalinovac.hr</v>
      </c>
      <c r="L25" s="46">
        <f>LEN(RefStr!H29)</f>
        <v>26</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knjigovodstvo@kalinovac.hr</v>
      </c>
      <c r="L26" s="46">
        <f>LEN(RefStr!H31)</f>
        <v>26</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DARKO SOBOTA</v>
      </c>
      <c r="L27" s="46">
        <f>LEN(RefStr!H33)</f>
        <v>12</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758.155.362,81</v>
      </c>
      <c r="L28" s="46">
        <f>SUM(G2:G1580)</f>
        <v>758155362.81400013</v>
      </c>
    </row>
    <row r="29" spans="1:12" x14ac:dyDescent="0.2">
      <c r="A29" s="52">
        <v>151</v>
      </c>
      <c r="B29" s="53">
        <f>PRRAS!C39</f>
        <v>28</v>
      </c>
      <c r="C29" s="53">
        <f>PRRAS!D39</f>
        <v>22785</v>
      </c>
      <c r="D29" s="53">
        <f>PRRAS!E39</f>
        <v>6618</v>
      </c>
      <c r="E29" s="53">
        <v>0</v>
      </c>
      <c r="F29" s="53">
        <v>0</v>
      </c>
      <c r="G29" s="54">
        <f t="shared" si="0"/>
        <v>1008.588</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395947817.29100007</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345251080.88199997</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13158996.41</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49656.63</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3747811.6010000003</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5675756</v>
      </c>
      <c r="D46" s="53">
        <f>PRRAS!E56</f>
        <v>4759530</v>
      </c>
      <c r="E46" s="53">
        <v>0</v>
      </c>
      <c r="F46" s="53">
        <v>0</v>
      </c>
      <c r="G46" s="54">
        <f t="shared" si="0"/>
        <v>683766.72</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1219209</v>
      </c>
      <c r="D55" s="53">
        <f>PRRAS!E65</f>
        <v>2559214</v>
      </c>
      <c r="E55" s="53">
        <v>0</v>
      </c>
      <c r="F55" s="53">
        <v>0</v>
      </c>
      <c r="G55" s="54">
        <f t="shared" si="0"/>
        <v>342232.39799999999</v>
      </c>
      <c r="H55" s="54">
        <f t="shared" si="1"/>
        <v>0</v>
      </c>
      <c r="I55" s="55">
        <v>0</v>
      </c>
    </row>
    <row r="56" spans="1:9" x14ac:dyDescent="0.2">
      <c r="A56" s="52">
        <v>151</v>
      </c>
      <c r="B56" s="53">
        <f>PRRAS!C66</f>
        <v>55</v>
      </c>
      <c r="C56" s="53">
        <f>PRRAS!D66</f>
        <v>323574</v>
      </c>
      <c r="D56" s="53">
        <f>PRRAS!E66</f>
        <v>1208372</v>
      </c>
      <c r="E56" s="53">
        <v>0</v>
      </c>
      <c r="F56" s="53">
        <v>0</v>
      </c>
      <c r="G56" s="54">
        <f t="shared" si="0"/>
        <v>150717.49</v>
      </c>
      <c r="H56" s="54">
        <f t="shared" si="1"/>
        <v>0</v>
      </c>
      <c r="I56" s="55">
        <v>0</v>
      </c>
    </row>
    <row r="57" spans="1:9" x14ac:dyDescent="0.2">
      <c r="A57" s="52">
        <v>151</v>
      </c>
      <c r="B57" s="53">
        <f>PRRAS!C67</f>
        <v>56</v>
      </c>
      <c r="C57" s="53">
        <f>PRRAS!D67</f>
        <v>895635</v>
      </c>
      <c r="D57" s="53">
        <f>PRRAS!E67</f>
        <v>1350842</v>
      </c>
      <c r="E57" s="53">
        <v>0</v>
      </c>
      <c r="F57" s="53">
        <v>0</v>
      </c>
      <c r="G57" s="54">
        <f t="shared" si="0"/>
        <v>201449.864</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159612</v>
      </c>
      <c r="D61" s="53">
        <f>PRRAS!E71</f>
        <v>159641</v>
      </c>
      <c r="E61" s="53">
        <v>0</v>
      </c>
      <c r="F61" s="53">
        <v>0</v>
      </c>
      <c r="G61" s="54">
        <f t="shared" si="0"/>
        <v>28733.64</v>
      </c>
      <c r="H61" s="54">
        <f t="shared" si="1"/>
        <v>0</v>
      </c>
      <c r="I61" s="55">
        <v>0</v>
      </c>
    </row>
    <row r="62" spans="1:9" x14ac:dyDescent="0.2">
      <c r="A62" s="52">
        <v>151</v>
      </c>
      <c r="B62" s="53">
        <f>PRRAS!C72</f>
        <v>61</v>
      </c>
      <c r="C62" s="53">
        <f>PRRAS!D72</f>
        <v>159612</v>
      </c>
      <c r="D62" s="53">
        <f>PRRAS!E72</f>
        <v>159641</v>
      </c>
      <c r="E62" s="53">
        <v>0</v>
      </c>
      <c r="F62" s="53">
        <v>0</v>
      </c>
      <c r="G62" s="54">
        <f t="shared" si="0"/>
        <v>29212.534</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1600</v>
      </c>
      <c r="D64" s="53">
        <f>PRRAS!E74</f>
        <v>3040</v>
      </c>
      <c r="E64" s="53">
        <v>0</v>
      </c>
      <c r="F64" s="53">
        <v>0</v>
      </c>
      <c r="G64" s="54">
        <f t="shared" si="0"/>
        <v>483.84000000000003</v>
      </c>
      <c r="H64" s="54">
        <f t="shared" si="1"/>
        <v>0</v>
      </c>
      <c r="I64" s="55">
        <v>0</v>
      </c>
    </row>
    <row r="65" spans="1:9" x14ac:dyDescent="0.2">
      <c r="A65" s="52">
        <v>151</v>
      </c>
      <c r="B65" s="53">
        <f>PRRAS!C75</f>
        <v>64</v>
      </c>
      <c r="C65" s="53">
        <f>PRRAS!D75</f>
        <v>1600</v>
      </c>
      <c r="D65" s="53">
        <f>PRRAS!E75</f>
        <v>3040</v>
      </c>
      <c r="E65" s="53">
        <v>0</v>
      </c>
      <c r="F65" s="53">
        <v>0</v>
      </c>
      <c r="G65" s="54">
        <f t="shared" si="0"/>
        <v>491.52</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4295335</v>
      </c>
      <c r="D70" s="53">
        <f>PRRAS!E80</f>
        <v>2037635</v>
      </c>
      <c r="E70" s="53">
        <v>0</v>
      </c>
      <c r="F70" s="53">
        <v>0</v>
      </c>
      <c r="G70" s="54">
        <f t="shared" si="2"/>
        <v>577571.745</v>
      </c>
      <c r="H70" s="54">
        <f t="shared" si="3"/>
        <v>0</v>
      </c>
      <c r="I70" s="55">
        <v>0</v>
      </c>
    </row>
    <row r="71" spans="1:9" x14ac:dyDescent="0.2">
      <c r="A71" s="52">
        <v>151</v>
      </c>
      <c r="B71" s="53">
        <f>PRRAS!C81</f>
        <v>70</v>
      </c>
      <c r="C71" s="53">
        <f>PRRAS!D81</f>
        <v>1244603</v>
      </c>
      <c r="D71" s="53">
        <f>PRRAS!E81</f>
        <v>418907</v>
      </c>
      <c r="E71" s="53">
        <v>0</v>
      </c>
      <c r="F71" s="53">
        <v>0</v>
      </c>
      <c r="G71" s="54">
        <f t="shared" si="2"/>
        <v>145769.19</v>
      </c>
      <c r="H71" s="54">
        <f t="shared" si="3"/>
        <v>0</v>
      </c>
      <c r="I71" s="55">
        <v>0</v>
      </c>
    </row>
    <row r="72" spans="1:9" x14ac:dyDescent="0.2">
      <c r="A72" s="52">
        <v>151</v>
      </c>
      <c r="B72" s="53">
        <f>PRRAS!C82</f>
        <v>71</v>
      </c>
      <c r="C72" s="53">
        <f>PRRAS!D82</f>
        <v>3050732</v>
      </c>
      <c r="D72" s="53">
        <f>PRRAS!E82</f>
        <v>1618728</v>
      </c>
      <c r="E72" s="53">
        <v>0</v>
      </c>
      <c r="F72" s="53">
        <v>0</v>
      </c>
      <c r="G72" s="54">
        <f t="shared" si="2"/>
        <v>446461.34799999994</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2097030</v>
      </c>
      <c r="D78" s="53">
        <f>PRRAS!E88</f>
        <v>3486916</v>
      </c>
      <c r="E78" s="53">
        <v>0</v>
      </c>
      <c r="F78" s="53">
        <v>0</v>
      </c>
      <c r="G78" s="54">
        <f t="shared" si="2"/>
        <v>698456.37399999995</v>
      </c>
      <c r="H78" s="54">
        <f t="shared" si="3"/>
        <v>0</v>
      </c>
      <c r="I78" s="55">
        <v>0</v>
      </c>
    </row>
    <row r="79" spans="1:9" x14ac:dyDescent="0.2">
      <c r="A79" s="52">
        <v>151</v>
      </c>
      <c r="B79" s="53">
        <f>PRRAS!C89</f>
        <v>78</v>
      </c>
      <c r="C79" s="53">
        <f>PRRAS!D89</f>
        <v>135</v>
      </c>
      <c r="D79" s="53">
        <f>PRRAS!E89</f>
        <v>242</v>
      </c>
      <c r="E79" s="53">
        <v>0</v>
      </c>
      <c r="F79" s="53">
        <v>0</v>
      </c>
      <c r="G79" s="54">
        <f t="shared" si="2"/>
        <v>48.281999999999996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135</v>
      </c>
      <c r="D81" s="53">
        <f>PRRAS!E91</f>
        <v>242</v>
      </c>
      <c r="E81" s="53">
        <v>0</v>
      </c>
      <c r="F81" s="53">
        <v>0</v>
      </c>
      <c r="G81" s="54">
        <f t="shared" si="2"/>
        <v>49.52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2096895</v>
      </c>
      <c r="D87" s="53">
        <f>PRRAS!E97</f>
        <v>3486674</v>
      </c>
      <c r="E87" s="53">
        <v>0</v>
      </c>
      <c r="F87" s="53">
        <v>0</v>
      </c>
      <c r="G87" s="54">
        <f t="shared" si="2"/>
        <v>780040.89799999993</v>
      </c>
      <c r="H87" s="54">
        <f t="shared" si="3"/>
        <v>0</v>
      </c>
      <c r="I87" s="55">
        <v>0</v>
      </c>
    </row>
    <row r="88" spans="1:9" x14ac:dyDescent="0.2">
      <c r="A88" s="52">
        <v>151</v>
      </c>
      <c r="B88" s="53">
        <f>PRRAS!C98</f>
        <v>87</v>
      </c>
      <c r="C88" s="53">
        <f>PRRAS!D98</f>
        <v>30000</v>
      </c>
      <c r="D88" s="53">
        <f>PRRAS!E98</f>
        <v>0</v>
      </c>
      <c r="E88" s="53">
        <v>0</v>
      </c>
      <c r="F88" s="53">
        <v>0</v>
      </c>
      <c r="G88" s="54">
        <f t="shared" si="2"/>
        <v>2610</v>
      </c>
      <c r="H88" s="54">
        <f t="shared" si="3"/>
        <v>0</v>
      </c>
      <c r="I88" s="55">
        <v>0</v>
      </c>
    </row>
    <row r="89" spans="1:9" x14ac:dyDescent="0.2">
      <c r="A89" s="52">
        <v>151</v>
      </c>
      <c r="B89" s="53">
        <f>PRRAS!C99</f>
        <v>88</v>
      </c>
      <c r="C89" s="53">
        <f>PRRAS!D99</f>
        <v>21270</v>
      </c>
      <c r="D89" s="53">
        <f>PRRAS!E99</f>
        <v>21243</v>
      </c>
      <c r="E89" s="53">
        <v>0</v>
      </c>
      <c r="F89" s="53">
        <v>0</v>
      </c>
      <c r="G89" s="54">
        <f t="shared" si="2"/>
        <v>5610.5279999999993</v>
      </c>
      <c r="H89" s="54">
        <f t="shared" si="3"/>
        <v>0</v>
      </c>
      <c r="I89" s="55">
        <v>0</v>
      </c>
    </row>
    <row r="90" spans="1:9" x14ac:dyDescent="0.2">
      <c r="A90" s="52">
        <v>151</v>
      </c>
      <c r="B90" s="53">
        <f>PRRAS!C100</f>
        <v>89</v>
      </c>
      <c r="C90" s="53">
        <f>PRRAS!D100</f>
        <v>2041645</v>
      </c>
      <c r="D90" s="53">
        <f>PRRAS!E100</f>
        <v>3460432</v>
      </c>
      <c r="E90" s="53">
        <v>0</v>
      </c>
      <c r="F90" s="53">
        <v>0</v>
      </c>
      <c r="G90" s="54">
        <f t="shared" si="2"/>
        <v>797663.30099999998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3980</v>
      </c>
      <c r="D93" s="53">
        <f>PRRAS!E103</f>
        <v>4999</v>
      </c>
      <c r="E93" s="53">
        <v>0</v>
      </c>
      <c r="F93" s="53">
        <v>0</v>
      </c>
      <c r="G93" s="54">
        <f t="shared" si="2"/>
        <v>1285.9759999999999</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1098599</v>
      </c>
      <c r="D102" s="53">
        <f>PRRAS!E112</f>
        <v>1244950</v>
      </c>
      <c r="E102" s="53">
        <v>0</v>
      </c>
      <c r="F102" s="53">
        <v>0</v>
      </c>
      <c r="G102" s="54">
        <f t="shared" si="2"/>
        <v>362438.39900000003</v>
      </c>
      <c r="H102" s="54">
        <f t="shared" si="3"/>
        <v>0</v>
      </c>
      <c r="I102" s="55">
        <v>0</v>
      </c>
    </row>
    <row r="103" spans="1:9" x14ac:dyDescent="0.2">
      <c r="A103" s="52">
        <v>151</v>
      </c>
      <c r="B103" s="53">
        <f>PRRAS!C113</f>
        <v>102</v>
      </c>
      <c r="C103" s="53">
        <f>PRRAS!D113</f>
        <v>32</v>
      </c>
      <c r="D103" s="53">
        <f>PRRAS!E113</f>
        <v>86</v>
      </c>
      <c r="E103" s="53">
        <v>0</v>
      </c>
      <c r="F103" s="53">
        <v>0</v>
      </c>
      <c r="G103" s="54">
        <f t="shared" si="2"/>
        <v>20.808</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32</v>
      </c>
      <c r="D106" s="53">
        <f>PRRAS!E116</f>
        <v>86</v>
      </c>
      <c r="E106" s="53">
        <v>0</v>
      </c>
      <c r="F106" s="53">
        <v>0</v>
      </c>
      <c r="G106" s="54">
        <f t="shared" si="2"/>
        <v>21.419999999999998</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167152</v>
      </c>
      <c r="D108" s="53">
        <f>PRRAS!E118</f>
        <v>232686</v>
      </c>
      <c r="E108" s="53">
        <v>0</v>
      </c>
      <c r="F108" s="53">
        <v>0</v>
      </c>
      <c r="G108" s="54">
        <f t="shared" si="2"/>
        <v>67680.067999999999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258</v>
      </c>
      <c r="D110" s="53">
        <f>PRRAS!E120</f>
        <v>639</v>
      </c>
      <c r="E110" s="53">
        <v>0</v>
      </c>
      <c r="F110" s="53">
        <v>0</v>
      </c>
      <c r="G110" s="54">
        <f t="shared" si="2"/>
        <v>167.42400000000001</v>
      </c>
      <c r="H110" s="54">
        <f t="shared" si="3"/>
        <v>0</v>
      </c>
      <c r="I110" s="55">
        <v>0</v>
      </c>
    </row>
    <row r="111" spans="1:9" x14ac:dyDescent="0.2">
      <c r="A111" s="52">
        <v>151</v>
      </c>
      <c r="B111" s="53">
        <f>PRRAS!C121</f>
        <v>110</v>
      </c>
      <c r="C111" s="53">
        <f>PRRAS!D121</f>
        <v>40802</v>
      </c>
      <c r="D111" s="53">
        <f>PRRAS!E121</f>
        <v>162719</v>
      </c>
      <c r="E111" s="53">
        <v>0</v>
      </c>
      <c r="F111" s="53">
        <v>0</v>
      </c>
      <c r="G111" s="54">
        <f t="shared" si="2"/>
        <v>40286.400000000001</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126092</v>
      </c>
      <c r="D113" s="53">
        <f>PRRAS!E123</f>
        <v>69328</v>
      </c>
      <c r="E113" s="53">
        <v>0</v>
      </c>
      <c r="F113" s="53">
        <v>0</v>
      </c>
      <c r="G113" s="54">
        <f t="shared" si="2"/>
        <v>29651.776000000002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931415</v>
      </c>
      <c r="D116" s="53">
        <f>PRRAS!E126</f>
        <v>1012178</v>
      </c>
      <c r="E116" s="53">
        <v>0</v>
      </c>
      <c r="F116" s="53">
        <v>0</v>
      </c>
      <c r="G116" s="54">
        <f t="shared" si="2"/>
        <v>339913.66500000004</v>
      </c>
      <c r="H116" s="54">
        <f t="shared" si="3"/>
        <v>0</v>
      </c>
      <c r="I116" s="55">
        <v>0</v>
      </c>
    </row>
    <row r="117" spans="1:9" x14ac:dyDescent="0.2">
      <c r="A117" s="52">
        <v>151</v>
      </c>
      <c r="B117" s="53">
        <f>PRRAS!C127</f>
        <v>116</v>
      </c>
      <c r="C117" s="53">
        <f>PRRAS!D127</f>
        <v>6074</v>
      </c>
      <c r="D117" s="53">
        <f>PRRAS!E127</f>
        <v>15295</v>
      </c>
      <c r="E117" s="53">
        <v>0</v>
      </c>
      <c r="F117" s="53">
        <v>0</v>
      </c>
      <c r="G117" s="54">
        <f t="shared" si="2"/>
        <v>4253.0240000000003</v>
      </c>
      <c r="H117" s="54">
        <f t="shared" si="3"/>
        <v>0</v>
      </c>
      <c r="I117" s="55">
        <v>0</v>
      </c>
    </row>
    <row r="118" spans="1:9" x14ac:dyDescent="0.2">
      <c r="A118" s="52">
        <v>151</v>
      </c>
      <c r="B118" s="53">
        <f>PRRAS!C128</f>
        <v>117</v>
      </c>
      <c r="C118" s="53">
        <f>PRRAS!D128</f>
        <v>925341</v>
      </c>
      <c r="D118" s="53">
        <f>PRRAS!E128</f>
        <v>996883</v>
      </c>
      <c r="E118" s="53">
        <v>0</v>
      </c>
      <c r="F118" s="53">
        <v>0</v>
      </c>
      <c r="G118" s="54">
        <f t="shared" si="2"/>
        <v>341535.51900000003</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2200</v>
      </c>
      <c r="D135" s="53">
        <f>PRRAS!E145</f>
        <v>2000</v>
      </c>
      <c r="E135" s="53">
        <v>0</v>
      </c>
      <c r="F135" s="53">
        <v>0</v>
      </c>
      <c r="G135" s="54">
        <f t="shared" si="4"/>
        <v>830.80000000000007</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2200</v>
      </c>
      <c r="D146" s="53">
        <f>PRRAS!E156</f>
        <v>2000</v>
      </c>
      <c r="E146" s="53">
        <v>0</v>
      </c>
      <c r="F146" s="53">
        <v>0</v>
      </c>
      <c r="G146" s="54">
        <f t="shared" si="4"/>
        <v>898.99999999999989</v>
      </c>
      <c r="H146" s="54">
        <f t="shared" si="5"/>
        <v>0</v>
      </c>
      <c r="I146" s="55">
        <v>0</v>
      </c>
    </row>
    <row r="147" spans="1:9" x14ac:dyDescent="0.2">
      <c r="A147" s="52">
        <v>151</v>
      </c>
      <c r="B147" s="53">
        <f>PRRAS!C157</f>
        <v>146</v>
      </c>
      <c r="C147" s="53">
        <f>PRRAS!D157</f>
        <v>5845070</v>
      </c>
      <c r="D147" s="53">
        <f>PRRAS!E157</f>
        <v>5119675</v>
      </c>
      <c r="E147" s="53">
        <v>0</v>
      </c>
      <c r="F147" s="53">
        <v>0</v>
      </c>
      <c r="G147" s="54">
        <f t="shared" si="4"/>
        <v>2348325.3199999998</v>
      </c>
      <c r="H147" s="54">
        <f t="shared" si="5"/>
        <v>0</v>
      </c>
      <c r="I147" s="55">
        <v>0</v>
      </c>
    </row>
    <row r="148" spans="1:9" x14ac:dyDescent="0.2">
      <c r="A148" s="52">
        <v>151</v>
      </c>
      <c r="B148" s="53">
        <f>PRRAS!C158</f>
        <v>147</v>
      </c>
      <c r="C148" s="53">
        <f>PRRAS!D158</f>
        <v>1480314</v>
      </c>
      <c r="D148" s="53">
        <f>PRRAS!E158</f>
        <v>1086750</v>
      </c>
      <c r="E148" s="53">
        <v>0</v>
      </c>
      <c r="F148" s="53">
        <v>0</v>
      </c>
      <c r="G148" s="54">
        <f t="shared" si="4"/>
        <v>537110.65799999994</v>
      </c>
      <c r="H148" s="54">
        <f t="shared" si="5"/>
        <v>0</v>
      </c>
      <c r="I148" s="55">
        <v>0</v>
      </c>
    </row>
    <row r="149" spans="1:9" x14ac:dyDescent="0.2">
      <c r="A149" s="52">
        <v>151</v>
      </c>
      <c r="B149" s="53">
        <f>PRRAS!C159</f>
        <v>148</v>
      </c>
      <c r="C149" s="53">
        <f>PRRAS!D159</f>
        <v>1224476</v>
      </c>
      <c r="D149" s="53">
        <f>PRRAS!E159</f>
        <v>906721</v>
      </c>
      <c r="E149" s="53">
        <v>0</v>
      </c>
      <c r="F149" s="53">
        <v>0</v>
      </c>
      <c r="G149" s="54">
        <f t="shared" si="4"/>
        <v>449611.864</v>
      </c>
      <c r="H149" s="54">
        <f t="shared" si="5"/>
        <v>0</v>
      </c>
      <c r="I149" s="55">
        <v>0</v>
      </c>
    </row>
    <row r="150" spans="1:9" x14ac:dyDescent="0.2">
      <c r="A150" s="52">
        <v>151</v>
      </c>
      <c r="B150" s="53">
        <f>PRRAS!C160</f>
        <v>149</v>
      </c>
      <c r="C150" s="53">
        <f>PRRAS!D160</f>
        <v>1215807</v>
      </c>
      <c r="D150" s="53">
        <f>PRRAS!E160</f>
        <v>898139</v>
      </c>
      <c r="E150" s="53">
        <v>0</v>
      </c>
      <c r="F150" s="53">
        <v>0</v>
      </c>
      <c r="G150" s="54">
        <f t="shared" si="4"/>
        <v>448800.66499999998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8669</v>
      </c>
      <c r="D152" s="53">
        <f>PRRAS!E162</f>
        <v>8582</v>
      </c>
      <c r="E152" s="53">
        <v>0</v>
      </c>
      <c r="F152" s="53">
        <v>0</v>
      </c>
      <c r="G152" s="54">
        <f t="shared" si="4"/>
        <v>3900.7829999999999</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53800</v>
      </c>
      <c r="D154" s="53">
        <f>PRRAS!E164</f>
        <v>30420</v>
      </c>
      <c r="E154" s="53">
        <v>0</v>
      </c>
      <c r="F154" s="53">
        <v>0</v>
      </c>
      <c r="G154" s="54">
        <f t="shared" si="4"/>
        <v>17539.919999999998</v>
      </c>
      <c r="H154" s="54">
        <f t="shared" si="5"/>
        <v>0</v>
      </c>
      <c r="I154" s="55">
        <v>0</v>
      </c>
    </row>
    <row r="155" spans="1:9" x14ac:dyDescent="0.2">
      <c r="A155" s="52">
        <v>151</v>
      </c>
      <c r="B155" s="53">
        <f>PRRAS!C165</f>
        <v>154</v>
      </c>
      <c r="C155" s="53">
        <f>PRRAS!D165</f>
        <v>202038</v>
      </c>
      <c r="D155" s="53">
        <f>PRRAS!E165</f>
        <v>149609</v>
      </c>
      <c r="E155" s="53">
        <v>0</v>
      </c>
      <c r="F155" s="53">
        <v>0</v>
      </c>
      <c r="G155" s="54">
        <f t="shared" si="4"/>
        <v>77193.423999999999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202038</v>
      </c>
      <c r="D157" s="53">
        <f>PRRAS!E167</f>
        <v>149609</v>
      </c>
      <c r="E157" s="53">
        <v>0</v>
      </c>
      <c r="F157" s="53">
        <v>0</v>
      </c>
      <c r="G157" s="54">
        <f t="shared" si="4"/>
        <v>78195.936000000002</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1783560</v>
      </c>
      <c r="D159" s="53">
        <f>PRRAS!E169</f>
        <v>1524237</v>
      </c>
      <c r="E159" s="53">
        <v>0</v>
      </c>
      <c r="F159" s="53">
        <v>0</v>
      </c>
      <c r="G159" s="54">
        <f t="shared" si="4"/>
        <v>763461.37199999997</v>
      </c>
      <c r="H159" s="54">
        <f t="shared" si="5"/>
        <v>0</v>
      </c>
      <c r="I159" s="55">
        <v>0</v>
      </c>
    </row>
    <row r="160" spans="1:9" x14ac:dyDescent="0.2">
      <c r="A160" s="52">
        <v>151</v>
      </c>
      <c r="B160" s="53">
        <f>PRRAS!C170</f>
        <v>159</v>
      </c>
      <c r="C160" s="53">
        <f>PRRAS!D170</f>
        <v>104723</v>
      </c>
      <c r="D160" s="53">
        <f>PRRAS!E170</f>
        <v>25631</v>
      </c>
      <c r="E160" s="53">
        <v>0</v>
      </c>
      <c r="F160" s="53">
        <v>0</v>
      </c>
      <c r="G160" s="54">
        <f t="shared" si="4"/>
        <v>24801.615000000002</v>
      </c>
      <c r="H160" s="54">
        <f t="shared" si="5"/>
        <v>0</v>
      </c>
      <c r="I160" s="55">
        <v>0</v>
      </c>
    </row>
    <row r="161" spans="1:9" x14ac:dyDescent="0.2">
      <c r="A161" s="52">
        <v>151</v>
      </c>
      <c r="B161" s="53">
        <f>PRRAS!C171</f>
        <v>160</v>
      </c>
      <c r="C161" s="53">
        <f>PRRAS!D171</f>
        <v>22347</v>
      </c>
      <c r="D161" s="53">
        <f>PRRAS!E171</f>
        <v>15353</v>
      </c>
      <c r="E161" s="53">
        <v>0</v>
      </c>
      <c r="F161" s="53">
        <v>0</v>
      </c>
      <c r="G161" s="54">
        <f t="shared" si="4"/>
        <v>8488.48</v>
      </c>
      <c r="H161" s="54">
        <f t="shared" si="5"/>
        <v>0</v>
      </c>
      <c r="I161" s="55">
        <v>0</v>
      </c>
    </row>
    <row r="162" spans="1:9" x14ac:dyDescent="0.2">
      <c r="A162" s="52">
        <v>151</v>
      </c>
      <c r="B162" s="53">
        <f>PRRAS!C172</f>
        <v>161</v>
      </c>
      <c r="C162" s="53">
        <f>PRRAS!D172</f>
        <v>11582</v>
      </c>
      <c r="D162" s="53">
        <f>PRRAS!E172</f>
        <v>0</v>
      </c>
      <c r="E162" s="53">
        <v>0</v>
      </c>
      <c r="F162" s="53">
        <v>0</v>
      </c>
      <c r="G162" s="54">
        <f t="shared" si="4"/>
        <v>1864.702</v>
      </c>
      <c r="H162" s="54">
        <f t="shared" si="5"/>
        <v>0</v>
      </c>
      <c r="I162" s="55">
        <v>0</v>
      </c>
    </row>
    <row r="163" spans="1:9" x14ac:dyDescent="0.2">
      <c r="A163" s="52">
        <v>151</v>
      </c>
      <c r="B163" s="53">
        <f>PRRAS!C173</f>
        <v>162</v>
      </c>
      <c r="C163" s="53">
        <f>PRRAS!D173</f>
        <v>70794</v>
      </c>
      <c r="D163" s="53">
        <f>PRRAS!E173</f>
        <v>10038</v>
      </c>
      <c r="E163" s="53">
        <v>0</v>
      </c>
      <c r="F163" s="53">
        <v>0</v>
      </c>
      <c r="G163" s="54">
        <f t="shared" si="4"/>
        <v>14720.94</v>
      </c>
      <c r="H163" s="54">
        <f t="shared" si="5"/>
        <v>0</v>
      </c>
      <c r="I163" s="55">
        <v>0</v>
      </c>
    </row>
    <row r="164" spans="1:9" x14ac:dyDescent="0.2">
      <c r="A164" s="52">
        <v>151</v>
      </c>
      <c r="B164" s="53">
        <f>PRRAS!C174</f>
        <v>163</v>
      </c>
      <c r="C164" s="53">
        <f>PRRAS!D174</f>
        <v>0</v>
      </c>
      <c r="D164" s="53">
        <f>PRRAS!E174</f>
        <v>240</v>
      </c>
      <c r="E164" s="53">
        <v>0</v>
      </c>
      <c r="F164" s="53">
        <v>0</v>
      </c>
      <c r="G164" s="54">
        <f t="shared" si="4"/>
        <v>78.240000000000009</v>
      </c>
      <c r="H164" s="54">
        <f t="shared" si="5"/>
        <v>0</v>
      </c>
      <c r="I164" s="55">
        <v>0</v>
      </c>
    </row>
    <row r="165" spans="1:9" x14ac:dyDescent="0.2">
      <c r="A165" s="52">
        <v>151</v>
      </c>
      <c r="B165" s="53">
        <f>PRRAS!C175</f>
        <v>164</v>
      </c>
      <c r="C165" s="53">
        <f>PRRAS!D175</f>
        <v>342373</v>
      </c>
      <c r="D165" s="53">
        <f>PRRAS!E175</f>
        <v>281071</v>
      </c>
      <c r="E165" s="53">
        <v>0</v>
      </c>
      <c r="F165" s="53">
        <v>0</v>
      </c>
      <c r="G165" s="54">
        <f t="shared" si="4"/>
        <v>148340.46</v>
      </c>
      <c r="H165" s="54">
        <f t="shared" si="5"/>
        <v>0</v>
      </c>
      <c r="I165" s="55">
        <v>0</v>
      </c>
    </row>
    <row r="166" spans="1:9" x14ac:dyDescent="0.2">
      <c r="A166" s="52">
        <v>151</v>
      </c>
      <c r="B166" s="53">
        <f>PRRAS!C176</f>
        <v>165</v>
      </c>
      <c r="C166" s="53">
        <f>PRRAS!D176</f>
        <v>127025</v>
      </c>
      <c r="D166" s="53">
        <f>PRRAS!E176</f>
        <v>47818</v>
      </c>
      <c r="E166" s="53">
        <v>0</v>
      </c>
      <c r="F166" s="53">
        <v>0</v>
      </c>
      <c r="G166" s="54">
        <f t="shared" si="4"/>
        <v>36739.065000000002</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203747</v>
      </c>
      <c r="D168" s="53">
        <f>PRRAS!E178</f>
        <v>193671</v>
      </c>
      <c r="E168" s="53">
        <v>0</v>
      </c>
      <c r="F168" s="53">
        <v>0</v>
      </c>
      <c r="G168" s="54">
        <f t="shared" si="4"/>
        <v>98711.863000000012</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10943</v>
      </c>
      <c r="D170" s="53">
        <f>PRRAS!E180</f>
        <v>35571</v>
      </c>
      <c r="E170" s="53">
        <v>0</v>
      </c>
      <c r="F170" s="53">
        <v>0</v>
      </c>
      <c r="G170" s="54">
        <f t="shared" si="4"/>
        <v>13872.365000000002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658</v>
      </c>
      <c r="D172" s="53">
        <f>PRRAS!E182</f>
        <v>4011</v>
      </c>
      <c r="E172" s="53">
        <v>0</v>
      </c>
      <c r="F172" s="53">
        <v>0</v>
      </c>
      <c r="G172" s="54">
        <f t="shared" si="4"/>
        <v>1484.2800000000002</v>
      </c>
      <c r="H172" s="54">
        <f t="shared" si="5"/>
        <v>0</v>
      </c>
      <c r="I172" s="55">
        <v>0</v>
      </c>
    </row>
    <row r="173" spans="1:9" x14ac:dyDescent="0.2">
      <c r="A173" s="52">
        <v>151</v>
      </c>
      <c r="B173" s="53">
        <f>PRRAS!C183</f>
        <v>172</v>
      </c>
      <c r="C173" s="53">
        <f>PRRAS!D183</f>
        <v>904318</v>
      </c>
      <c r="D173" s="53">
        <f>PRRAS!E183</f>
        <v>865889</v>
      </c>
      <c r="E173" s="53">
        <v>0</v>
      </c>
      <c r="F173" s="53">
        <v>0</v>
      </c>
      <c r="G173" s="54">
        <f t="shared" si="4"/>
        <v>453408.51199999999</v>
      </c>
      <c r="H173" s="54">
        <f t="shared" si="5"/>
        <v>0</v>
      </c>
      <c r="I173" s="55">
        <v>0</v>
      </c>
    </row>
    <row r="174" spans="1:9" x14ac:dyDescent="0.2">
      <c r="A174" s="52">
        <v>151</v>
      </c>
      <c r="B174" s="53">
        <f>PRRAS!C184</f>
        <v>173</v>
      </c>
      <c r="C174" s="53">
        <f>PRRAS!D184</f>
        <v>31612</v>
      </c>
      <c r="D174" s="53">
        <f>PRRAS!E184</f>
        <v>29329</v>
      </c>
      <c r="E174" s="53">
        <v>0</v>
      </c>
      <c r="F174" s="53">
        <v>0</v>
      </c>
      <c r="G174" s="54">
        <f t="shared" si="4"/>
        <v>15616.71</v>
      </c>
      <c r="H174" s="54">
        <f t="shared" si="5"/>
        <v>0</v>
      </c>
      <c r="I174" s="55">
        <v>0</v>
      </c>
    </row>
    <row r="175" spans="1:9" x14ac:dyDescent="0.2">
      <c r="A175" s="52">
        <v>151</v>
      </c>
      <c r="B175" s="53">
        <f>PRRAS!C185</f>
        <v>174</v>
      </c>
      <c r="C175" s="53">
        <f>PRRAS!D185</f>
        <v>234218</v>
      </c>
      <c r="D175" s="53">
        <f>PRRAS!E185</f>
        <v>348939</v>
      </c>
      <c r="E175" s="53">
        <v>0</v>
      </c>
      <c r="F175" s="53">
        <v>0</v>
      </c>
      <c r="G175" s="54">
        <f t="shared" si="4"/>
        <v>162184.704</v>
      </c>
      <c r="H175" s="54">
        <f t="shared" si="5"/>
        <v>0</v>
      </c>
      <c r="I175" s="55">
        <v>0</v>
      </c>
    </row>
    <row r="176" spans="1:9" x14ac:dyDescent="0.2">
      <c r="A176" s="52">
        <v>151</v>
      </c>
      <c r="B176" s="53">
        <f>PRRAS!C186</f>
        <v>175</v>
      </c>
      <c r="C176" s="53">
        <f>PRRAS!D186</f>
        <v>134955</v>
      </c>
      <c r="D176" s="53">
        <f>PRRAS!E186</f>
        <v>161406</v>
      </c>
      <c r="E176" s="53">
        <v>0</v>
      </c>
      <c r="F176" s="53">
        <v>0</v>
      </c>
      <c r="G176" s="54">
        <f t="shared" si="4"/>
        <v>80109.224999999991</v>
      </c>
      <c r="H176" s="54">
        <f t="shared" si="5"/>
        <v>0</v>
      </c>
      <c r="I176" s="55">
        <v>0</v>
      </c>
    </row>
    <row r="177" spans="1:9" x14ac:dyDescent="0.2">
      <c r="A177" s="52">
        <v>151</v>
      </c>
      <c r="B177" s="53">
        <f>PRRAS!C187</f>
        <v>176</v>
      </c>
      <c r="C177" s="53">
        <f>PRRAS!D187</f>
        <v>338190</v>
      </c>
      <c r="D177" s="53">
        <f>PRRAS!E187</f>
        <v>204759</v>
      </c>
      <c r="E177" s="53">
        <v>0</v>
      </c>
      <c r="F177" s="53">
        <v>0</v>
      </c>
      <c r="G177" s="54">
        <f t="shared" si="4"/>
        <v>131596.60799999998</v>
      </c>
      <c r="H177" s="54">
        <f t="shared" si="5"/>
        <v>0</v>
      </c>
      <c r="I177" s="55">
        <v>0</v>
      </c>
    </row>
    <row r="178" spans="1:9" x14ac:dyDescent="0.2">
      <c r="A178" s="52">
        <v>151</v>
      </c>
      <c r="B178" s="53">
        <f>PRRAS!C188</f>
        <v>177</v>
      </c>
      <c r="C178" s="53">
        <f>PRRAS!D188</f>
        <v>7207</v>
      </c>
      <c r="D178" s="53">
        <f>PRRAS!E188</f>
        <v>7773</v>
      </c>
      <c r="E178" s="53">
        <v>0</v>
      </c>
      <c r="F178" s="53">
        <v>0</v>
      </c>
      <c r="G178" s="54">
        <f t="shared" si="4"/>
        <v>4027.2809999999999</v>
      </c>
      <c r="H178" s="54">
        <f t="shared" si="5"/>
        <v>0</v>
      </c>
      <c r="I178" s="55">
        <v>0</v>
      </c>
    </row>
    <row r="179" spans="1:9" x14ac:dyDescent="0.2">
      <c r="A179" s="52">
        <v>151</v>
      </c>
      <c r="B179" s="53">
        <f>PRRAS!C189</f>
        <v>178</v>
      </c>
      <c r="C179" s="53">
        <f>PRRAS!D189</f>
        <v>26108</v>
      </c>
      <c r="D179" s="53">
        <f>PRRAS!E189</f>
        <v>12800</v>
      </c>
      <c r="E179" s="53">
        <v>0</v>
      </c>
      <c r="F179" s="53">
        <v>0</v>
      </c>
      <c r="G179" s="54">
        <f t="shared" si="4"/>
        <v>9204.0239999999994</v>
      </c>
      <c r="H179" s="54">
        <f t="shared" si="5"/>
        <v>0</v>
      </c>
      <c r="I179" s="55">
        <v>0</v>
      </c>
    </row>
    <row r="180" spans="1:9" x14ac:dyDescent="0.2">
      <c r="A180" s="52">
        <v>151</v>
      </c>
      <c r="B180" s="53">
        <f>PRRAS!C190</f>
        <v>179</v>
      </c>
      <c r="C180" s="53">
        <f>PRRAS!D190</f>
        <v>84836</v>
      </c>
      <c r="D180" s="53">
        <f>PRRAS!E190</f>
        <v>68676</v>
      </c>
      <c r="E180" s="53">
        <v>0</v>
      </c>
      <c r="F180" s="53">
        <v>0</v>
      </c>
      <c r="G180" s="54">
        <f t="shared" si="4"/>
        <v>39771.652000000002</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47192</v>
      </c>
      <c r="D182" s="53">
        <f>PRRAS!E192</f>
        <v>32207</v>
      </c>
      <c r="E182" s="53">
        <v>0</v>
      </c>
      <c r="F182" s="53">
        <v>0</v>
      </c>
      <c r="G182" s="54">
        <f t="shared" si="4"/>
        <v>20200.685999999998</v>
      </c>
      <c r="H182" s="54">
        <f t="shared" si="5"/>
        <v>0</v>
      </c>
      <c r="I182" s="55">
        <v>0</v>
      </c>
    </row>
    <row r="183" spans="1:9" x14ac:dyDescent="0.2">
      <c r="A183" s="52">
        <v>151</v>
      </c>
      <c r="B183" s="53">
        <f>PRRAS!C193</f>
        <v>182</v>
      </c>
      <c r="C183" s="53">
        <f>PRRAS!D193</f>
        <v>7884</v>
      </c>
      <c r="D183" s="53">
        <f>PRRAS!E193</f>
        <v>5446</v>
      </c>
      <c r="E183" s="53">
        <v>0</v>
      </c>
      <c r="F183" s="53">
        <v>0</v>
      </c>
      <c r="G183" s="54">
        <f t="shared" si="4"/>
        <v>3417.232</v>
      </c>
      <c r="H183" s="54">
        <f t="shared" si="5"/>
        <v>0</v>
      </c>
      <c r="I183" s="55">
        <v>0</v>
      </c>
    </row>
    <row r="184" spans="1:9" x14ac:dyDescent="0.2">
      <c r="A184" s="52">
        <v>151</v>
      </c>
      <c r="B184" s="53">
        <f>PRRAS!C194</f>
        <v>183</v>
      </c>
      <c r="C184" s="53">
        <f>PRRAS!D194</f>
        <v>424262</v>
      </c>
      <c r="D184" s="53">
        <f>PRRAS!E194</f>
        <v>346200</v>
      </c>
      <c r="E184" s="53">
        <v>0</v>
      </c>
      <c r="F184" s="53">
        <v>0</v>
      </c>
      <c r="G184" s="54">
        <f t="shared" si="4"/>
        <v>204349.14600000001</v>
      </c>
      <c r="H184" s="54">
        <f t="shared" si="5"/>
        <v>0</v>
      </c>
      <c r="I184" s="55">
        <v>0</v>
      </c>
    </row>
    <row r="185" spans="1:9" x14ac:dyDescent="0.2">
      <c r="A185" s="52">
        <v>151</v>
      </c>
      <c r="B185" s="53">
        <f>PRRAS!C195</f>
        <v>184</v>
      </c>
      <c r="C185" s="53">
        <f>PRRAS!D195</f>
        <v>275440</v>
      </c>
      <c r="D185" s="53">
        <f>PRRAS!E195</f>
        <v>165454</v>
      </c>
      <c r="E185" s="53">
        <v>0</v>
      </c>
      <c r="F185" s="53">
        <v>0</v>
      </c>
      <c r="G185" s="54">
        <f t="shared" si="4"/>
        <v>111568.03199999999</v>
      </c>
      <c r="H185" s="54">
        <f t="shared" si="5"/>
        <v>0</v>
      </c>
      <c r="I185" s="55">
        <v>0</v>
      </c>
    </row>
    <row r="186" spans="1:9" x14ac:dyDescent="0.2">
      <c r="A186" s="52">
        <v>151</v>
      </c>
      <c r="B186" s="53">
        <f>PRRAS!C196</f>
        <v>185</v>
      </c>
      <c r="C186" s="53">
        <f>PRRAS!D196</f>
        <v>57771</v>
      </c>
      <c r="D186" s="53">
        <f>PRRAS!E196</f>
        <v>50912</v>
      </c>
      <c r="E186" s="53">
        <v>0</v>
      </c>
      <c r="F186" s="53">
        <v>0</v>
      </c>
      <c r="G186" s="54">
        <f t="shared" si="4"/>
        <v>29525.075000000001</v>
      </c>
      <c r="H186" s="54">
        <f t="shared" si="5"/>
        <v>0</v>
      </c>
      <c r="I186" s="55">
        <v>0</v>
      </c>
    </row>
    <row r="187" spans="1:9" x14ac:dyDescent="0.2">
      <c r="A187" s="52">
        <v>151</v>
      </c>
      <c r="B187" s="53">
        <f>PRRAS!C197</f>
        <v>186</v>
      </c>
      <c r="C187" s="53">
        <f>PRRAS!D197</f>
        <v>41854</v>
      </c>
      <c r="D187" s="53">
        <f>PRRAS!E197</f>
        <v>105232</v>
      </c>
      <c r="E187" s="53">
        <v>0</v>
      </c>
      <c r="F187" s="53">
        <v>0</v>
      </c>
      <c r="G187" s="54">
        <f t="shared" si="4"/>
        <v>46931.148000000001</v>
      </c>
      <c r="H187" s="54">
        <f t="shared" si="5"/>
        <v>0</v>
      </c>
      <c r="I187" s="55">
        <v>0</v>
      </c>
    </row>
    <row r="188" spans="1:9" x14ac:dyDescent="0.2">
      <c r="A188" s="52">
        <v>151</v>
      </c>
      <c r="B188" s="53">
        <f>PRRAS!C198</f>
        <v>187</v>
      </c>
      <c r="C188" s="53">
        <f>PRRAS!D198</f>
        <v>2447</v>
      </c>
      <c r="D188" s="53">
        <f>PRRAS!E198</f>
        <v>2517</v>
      </c>
      <c r="E188" s="53">
        <v>0</v>
      </c>
      <c r="F188" s="53">
        <v>0</v>
      </c>
      <c r="G188" s="54">
        <f t="shared" si="4"/>
        <v>1398.9469999999999</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46750</v>
      </c>
      <c r="D191" s="53">
        <f>PRRAS!E201</f>
        <v>22085</v>
      </c>
      <c r="E191" s="53">
        <v>0</v>
      </c>
      <c r="F191" s="53">
        <v>0</v>
      </c>
      <c r="G191" s="54">
        <f t="shared" si="4"/>
        <v>17274.8</v>
      </c>
      <c r="H191" s="54">
        <f t="shared" si="5"/>
        <v>0</v>
      </c>
      <c r="I191" s="55">
        <v>0</v>
      </c>
    </row>
    <row r="192" spans="1:9" x14ac:dyDescent="0.2">
      <c r="A192" s="52">
        <v>151</v>
      </c>
      <c r="B192" s="53">
        <f>PRRAS!C202</f>
        <v>191</v>
      </c>
      <c r="C192" s="53">
        <f>PRRAS!D202</f>
        <v>147053</v>
      </c>
      <c r="D192" s="53">
        <f>PRRAS!E202</f>
        <v>74861</v>
      </c>
      <c r="E192" s="53">
        <v>0</v>
      </c>
      <c r="F192" s="53">
        <v>0</v>
      </c>
      <c r="G192" s="54">
        <f t="shared" ref="G192:G258" si="6">(B192/1000)*(C192*1+D192*2)</f>
        <v>56684.025000000001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135325</v>
      </c>
      <c r="D198" s="53">
        <f>PRRAS!E208</f>
        <v>60273</v>
      </c>
      <c r="E198" s="53">
        <v>0</v>
      </c>
      <c r="F198" s="53">
        <v>0</v>
      </c>
      <c r="G198" s="54">
        <f t="shared" si="6"/>
        <v>50406.587</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22930</v>
      </c>
      <c r="D200" s="53">
        <f>PRRAS!E210</f>
        <v>6188</v>
      </c>
      <c r="E200" s="53">
        <v>0</v>
      </c>
      <c r="F200" s="53">
        <v>0</v>
      </c>
      <c r="G200" s="54">
        <f t="shared" si="6"/>
        <v>7025.8940000000002</v>
      </c>
      <c r="H200" s="54">
        <f t="shared" si="7"/>
        <v>0</v>
      </c>
      <c r="I200" s="55">
        <v>0</v>
      </c>
    </row>
    <row r="201" spans="1:9" x14ac:dyDescent="0.2">
      <c r="A201" s="52">
        <v>151</v>
      </c>
      <c r="B201" s="53">
        <f>PRRAS!C211</f>
        <v>200</v>
      </c>
      <c r="C201" s="53">
        <f>PRRAS!D211</f>
        <v>112395</v>
      </c>
      <c r="D201" s="53">
        <f>PRRAS!E211</f>
        <v>54085</v>
      </c>
      <c r="E201" s="53">
        <v>0</v>
      </c>
      <c r="F201" s="53">
        <v>0</v>
      </c>
      <c r="G201" s="54">
        <f t="shared" si="6"/>
        <v>44113</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11728</v>
      </c>
      <c r="D206" s="53">
        <f>PRRAS!E216</f>
        <v>14588</v>
      </c>
      <c r="E206" s="53">
        <v>0</v>
      </c>
      <c r="F206" s="53">
        <v>0</v>
      </c>
      <c r="G206" s="54">
        <f t="shared" si="6"/>
        <v>8385.32</v>
      </c>
      <c r="H206" s="54">
        <f t="shared" si="7"/>
        <v>0</v>
      </c>
      <c r="I206" s="55">
        <v>0</v>
      </c>
    </row>
    <row r="207" spans="1:9" x14ac:dyDescent="0.2">
      <c r="A207" s="52">
        <v>151</v>
      </c>
      <c r="B207" s="53">
        <f>PRRAS!C217</f>
        <v>206</v>
      </c>
      <c r="C207" s="53">
        <f>PRRAS!D217</f>
        <v>11728</v>
      </c>
      <c r="D207" s="53">
        <f>PRRAS!E217</f>
        <v>14588</v>
      </c>
      <c r="E207" s="53">
        <v>0</v>
      </c>
      <c r="F207" s="53">
        <v>0</v>
      </c>
      <c r="G207" s="54">
        <f t="shared" si="6"/>
        <v>8426.2240000000002</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12825</v>
      </c>
      <c r="E211" s="53">
        <v>0</v>
      </c>
      <c r="F211" s="53">
        <v>0</v>
      </c>
      <c r="G211" s="54">
        <f t="shared" si="6"/>
        <v>5386.5</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12825</v>
      </c>
      <c r="E215" s="53">
        <v>0</v>
      </c>
      <c r="F215" s="53">
        <v>0</v>
      </c>
      <c r="G215" s="54">
        <f t="shared" si="6"/>
        <v>5489.0999999999995</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12825</v>
      </c>
      <c r="E218" s="53">
        <v>0</v>
      </c>
      <c r="F218" s="53">
        <v>0</v>
      </c>
      <c r="G218" s="54">
        <f t="shared" si="6"/>
        <v>5566.05</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1767923</v>
      </c>
      <c r="D220" s="53">
        <f>PRRAS!E230</f>
        <v>1403894</v>
      </c>
      <c r="E220" s="53">
        <v>0</v>
      </c>
      <c r="F220" s="53">
        <v>0</v>
      </c>
      <c r="G220" s="54">
        <f t="shared" si="6"/>
        <v>1002080.709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279074</v>
      </c>
      <c r="D227" s="53">
        <f>PRRAS!E237</f>
        <v>277015</v>
      </c>
      <c r="E227" s="53">
        <v>0</v>
      </c>
      <c r="F227" s="53">
        <v>0</v>
      </c>
      <c r="G227" s="54">
        <f t="shared" si="6"/>
        <v>188281.50400000002</v>
      </c>
      <c r="H227" s="54">
        <f t="shared" si="7"/>
        <v>0</v>
      </c>
      <c r="I227" s="55">
        <v>0</v>
      </c>
    </row>
    <row r="228" spans="1:9" x14ac:dyDescent="0.2">
      <c r="A228" s="52">
        <v>151</v>
      </c>
      <c r="B228" s="53">
        <f>PRRAS!C238</f>
        <v>227</v>
      </c>
      <c r="C228" s="53">
        <f>PRRAS!D238</f>
        <v>279074</v>
      </c>
      <c r="D228" s="53">
        <f>PRRAS!E238</f>
        <v>277015</v>
      </c>
      <c r="E228" s="53">
        <v>0</v>
      </c>
      <c r="F228" s="53">
        <v>0</v>
      </c>
      <c r="G228" s="54">
        <f t="shared" si="6"/>
        <v>189114.60800000001</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837835</v>
      </c>
      <c r="D236" s="53">
        <f>PRRAS!E246</f>
        <v>904462</v>
      </c>
      <c r="E236" s="53">
        <v>0</v>
      </c>
      <c r="F236" s="53">
        <v>0</v>
      </c>
      <c r="G236" s="54">
        <f t="shared" si="6"/>
        <v>621988.36499999999</v>
      </c>
      <c r="H236" s="54">
        <f t="shared" si="7"/>
        <v>0</v>
      </c>
      <c r="I236" s="55">
        <v>0</v>
      </c>
    </row>
    <row r="237" spans="1:9" x14ac:dyDescent="0.2">
      <c r="A237" s="52">
        <v>151</v>
      </c>
      <c r="B237" s="53">
        <f>PRRAS!C247</f>
        <v>236</v>
      </c>
      <c r="C237" s="53">
        <f>PRRAS!D247</f>
        <v>837835</v>
      </c>
      <c r="D237" s="53">
        <f>PRRAS!E247</f>
        <v>904462</v>
      </c>
      <c r="E237" s="53">
        <v>0</v>
      </c>
      <c r="F237" s="53">
        <v>0</v>
      </c>
      <c r="G237" s="54">
        <f t="shared" si="6"/>
        <v>624635.12399999995</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651014</v>
      </c>
      <c r="D240" s="53">
        <f>PRRAS!E250</f>
        <v>222417</v>
      </c>
      <c r="E240" s="53">
        <v>0</v>
      </c>
      <c r="F240" s="53">
        <v>0</v>
      </c>
      <c r="G240" s="54">
        <f t="shared" si="6"/>
        <v>261907.67199999999</v>
      </c>
      <c r="H240" s="54">
        <f t="shared" si="7"/>
        <v>0</v>
      </c>
      <c r="I240" s="55">
        <v>0</v>
      </c>
    </row>
    <row r="241" spans="1:9" x14ac:dyDescent="0.2">
      <c r="A241" s="52">
        <v>151</v>
      </c>
      <c r="B241" s="53">
        <f>PRRAS!C251</f>
        <v>240</v>
      </c>
      <c r="C241" s="53">
        <f>PRRAS!D251</f>
        <v>651014</v>
      </c>
      <c r="D241" s="53">
        <f>PRRAS!E251</f>
        <v>222417</v>
      </c>
      <c r="E241" s="53">
        <v>0</v>
      </c>
      <c r="F241" s="53">
        <v>0</v>
      </c>
      <c r="G241" s="54">
        <f t="shared" si="6"/>
        <v>263003.52000000002</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257202</v>
      </c>
      <c r="D248" s="53">
        <f>PRRAS!E258</f>
        <v>325382</v>
      </c>
      <c r="E248" s="53">
        <v>0</v>
      </c>
      <c r="F248" s="53">
        <v>0</v>
      </c>
      <c r="G248" s="54">
        <f t="shared" si="6"/>
        <v>224267.60199999998</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257202</v>
      </c>
      <c r="D255" s="53">
        <f>PRRAS!E265</f>
        <v>325382</v>
      </c>
      <c r="E255" s="53">
        <v>0</v>
      </c>
      <c r="F255" s="53">
        <v>0</v>
      </c>
      <c r="G255" s="54">
        <f t="shared" si="6"/>
        <v>230623.364</v>
      </c>
      <c r="H255" s="54">
        <f t="shared" si="7"/>
        <v>0</v>
      </c>
      <c r="I255" s="55">
        <v>0</v>
      </c>
    </row>
    <row r="256" spans="1:9" x14ac:dyDescent="0.2">
      <c r="A256" s="52">
        <v>151</v>
      </c>
      <c r="B256" s="53">
        <f>PRRAS!C266</f>
        <v>255</v>
      </c>
      <c r="C256" s="53">
        <f>PRRAS!D266</f>
        <v>218253</v>
      </c>
      <c r="D256" s="53">
        <f>PRRAS!E266</f>
        <v>270458</v>
      </c>
      <c r="E256" s="53">
        <v>0</v>
      </c>
      <c r="F256" s="53">
        <v>0</v>
      </c>
      <c r="G256" s="54">
        <f t="shared" si="6"/>
        <v>193588.095</v>
      </c>
      <c r="H256" s="54">
        <f t="shared" si="7"/>
        <v>0</v>
      </c>
      <c r="I256" s="55">
        <v>0</v>
      </c>
    </row>
    <row r="257" spans="1:9" x14ac:dyDescent="0.2">
      <c r="A257" s="52">
        <v>151</v>
      </c>
      <c r="B257" s="53">
        <f>PRRAS!C267</f>
        <v>256</v>
      </c>
      <c r="C257" s="53">
        <f>PRRAS!D267</f>
        <v>38949</v>
      </c>
      <c r="D257" s="53">
        <f>PRRAS!E267</f>
        <v>54924</v>
      </c>
      <c r="E257" s="53">
        <v>0</v>
      </c>
      <c r="F257" s="53">
        <v>0</v>
      </c>
      <c r="G257" s="54">
        <f t="shared" si="6"/>
        <v>38092.031999999999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409018</v>
      </c>
      <c r="D259" s="53">
        <f>PRRAS!E269</f>
        <v>691726</v>
      </c>
      <c r="E259" s="53">
        <v>0</v>
      </c>
      <c r="F259" s="53">
        <v>0</v>
      </c>
      <c r="G259" s="54">
        <f t="shared" ref="G259:G324" si="8">(B259/1000)*(C259*1+D259*2)</f>
        <v>462457.26</v>
      </c>
      <c r="H259" s="54">
        <f t="shared" ref="H259:H324" si="9">ABS(C259-ROUND(C259,0))+ABS(D259-ROUND(D259,0))</f>
        <v>0</v>
      </c>
      <c r="I259" s="55">
        <v>0</v>
      </c>
    </row>
    <row r="260" spans="1:9" x14ac:dyDescent="0.2">
      <c r="A260" s="52">
        <v>151</v>
      </c>
      <c r="B260" s="53">
        <f>PRRAS!C270</f>
        <v>259</v>
      </c>
      <c r="C260" s="53">
        <f>PRRAS!D270</f>
        <v>358905</v>
      </c>
      <c r="D260" s="53">
        <f>PRRAS!E270</f>
        <v>575559</v>
      </c>
      <c r="E260" s="53">
        <v>0</v>
      </c>
      <c r="F260" s="53">
        <v>0</v>
      </c>
      <c r="G260" s="54">
        <f t="shared" si="8"/>
        <v>391095.95699999999</v>
      </c>
      <c r="H260" s="54">
        <f t="shared" si="9"/>
        <v>0</v>
      </c>
      <c r="I260" s="55">
        <v>0</v>
      </c>
    </row>
    <row r="261" spans="1:9" x14ac:dyDescent="0.2">
      <c r="A261" s="52">
        <v>151</v>
      </c>
      <c r="B261" s="53">
        <f>PRRAS!C271</f>
        <v>260</v>
      </c>
      <c r="C261" s="53">
        <f>PRRAS!D271</f>
        <v>351905</v>
      </c>
      <c r="D261" s="53">
        <f>PRRAS!E271</f>
        <v>568559</v>
      </c>
      <c r="E261" s="53">
        <v>0</v>
      </c>
      <c r="F261" s="53">
        <v>0</v>
      </c>
      <c r="G261" s="54">
        <f t="shared" si="8"/>
        <v>387145.98000000004</v>
      </c>
      <c r="H261" s="54">
        <f t="shared" si="9"/>
        <v>0</v>
      </c>
      <c r="I261" s="55">
        <v>0</v>
      </c>
    </row>
    <row r="262" spans="1:9" x14ac:dyDescent="0.2">
      <c r="A262" s="52">
        <v>151</v>
      </c>
      <c r="B262" s="53">
        <f>PRRAS!C272</f>
        <v>261</v>
      </c>
      <c r="C262" s="53">
        <f>PRRAS!D272</f>
        <v>7000</v>
      </c>
      <c r="D262" s="53">
        <f>PRRAS!E272</f>
        <v>7000</v>
      </c>
      <c r="E262" s="53">
        <v>0</v>
      </c>
      <c r="F262" s="53">
        <v>0</v>
      </c>
      <c r="G262" s="54">
        <f t="shared" si="8"/>
        <v>5481</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50000</v>
      </c>
      <c r="D264" s="53">
        <f>PRRAS!E274</f>
        <v>51827</v>
      </c>
      <c r="E264" s="53">
        <v>0</v>
      </c>
      <c r="F264" s="53">
        <v>0</v>
      </c>
      <c r="G264" s="54">
        <f t="shared" si="8"/>
        <v>40411.002</v>
      </c>
      <c r="H264" s="54">
        <f t="shared" si="9"/>
        <v>0</v>
      </c>
      <c r="I264" s="55">
        <v>0</v>
      </c>
    </row>
    <row r="265" spans="1:9" x14ac:dyDescent="0.2">
      <c r="A265" s="52">
        <v>151</v>
      </c>
      <c r="B265" s="53">
        <f>PRRAS!C275</f>
        <v>264</v>
      </c>
      <c r="C265" s="53">
        <f>PRRAS!D275</f>
        <v>50000</v>
      </c>
      <c r="D265" s="53">
        <f>PRRAS!E275</f>
        <v>50000</v>
      </c>
      <c r="E265" s="53">
        <v>0</v>
      </c>
      <c r="F265" s="53">
        <v>0</v>
      </c>
      <c r="G265" s="54">
        <f t="shared" si="8"/>
        <v>39600</v>
      </c>
      <c r="H265" s="54">
        <f t="shared" si="9"/>
        <v>0</v>
      </c>
      <c r="I265" s="55">
        <v>0</v>
      </c>
    </row>
    <row r="266" spans="1:9" x14ac:dyDescent="0.2">
      <c r="A266" s="52">
        <v>151</v>
      </c>
      <c r="B266" s="53">
        <f>PRRAS!C276</f>
        <v>265</v>
      </c>
      <c r="C266" s="53">
        <f>PRRAS!D276</f>
        <v>0</v>
      </c>
      <c r="D266" s="53">
        <f>PRRAS!E276</f>
        <v>1827</v>
      </c>
      <c r="E266" s="53">
        <v>0</v>
      </c>
      <c r="F266" s="53">
        <v>0</v>
      </c>
      <c r="G266" s="54">
        <f t="shared" si="8"/>
        <v>968.31000000000006</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113</v>
      </c>
      <c r="D269" s="53">
        <f>PRRAS!E279</f>
        <v>64340</v>
      </c>
      <c r="E269" s="53">
        <v>0</v>
      </c>
      <c r="F269" s="53">
        <v>0</v>
      </c>
      <c r="G269" s="54">
        <f t="shared" si="8"/>
        <v>34516.524000000005</v>
      </c>
      <c r="H269" s="54">
        <f t="shared" si="9"/>
        <v>0</v>
      </c>
      <c r="I269" s="55">
        <v>0</v>
      </c>
    </row>
    <row r="270" spans="1:9" x14ac:dyDescent="0.2">
      <c r="A270" s="52">
        <v>151</v>
      </c>
      <c r="B270" s="53">
        <f>PRRAS!C280</f>
        <v>269</v>
      </c>
      <c r="C270" s="53">
        <f>PRRAS!D280</f>
        <v>113</v>
      </c>
      <c r="D270" s="53">
        <f>PRRAS!E280</f>
        <v>64340</v>
      </c>
      <c r="E270" s="53">
        <v>0</v>
      </c>
      <c r="F270" s="53">
        <v>0</v>
      </c>
      <c r="G270" s="54">
        <f t="shared" si="8"/>
        <v>34645.317000000003</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5845070</v>
      </c>
      <c r="D285" s="53">
        <f>PRRAS!E295</f>
        <v>5119675</v>
      </c>
      <c r="E285" s="53">
        <v>0</v>
      </c>
      <c r="F285" s="53">
        <v>0</v>
      </c>
      <c r="G285" s="54">
        <f t="shared" si="8"/>
        <v>4567975.2799999993</v>
      </c>
      <c r="H285" s="54">
        <f t="shared" si="9"/>
        <v>0</v>
      </c>
      <c r="I285" s="55">
        <v>0</v>
      </c>
    </row>
    <row r="286" spans="1:9" x14ac:dyDescent="0.2">
      <c r="A286" s="52">
        <v>151</v>
      </c>
      <c r="B286" s="53">
        <f>PRRAS!C296</f>
        <v>285</v>
      </c>
      <c r="C286" s="53">
        <f>PRRAS!D296</f>
        <v>5241149</v>
      </c>
      <c r="D286" s="53">
        <f>PRRAS!E296</f>
        <v>5963763</v>
      </c>
      <c r="E286" s="53">
        <v>0</v>
      </c>
      <c r="F286" s="53">
        <v>0</v>
      </c>
      <c r="G286" s="54">
        <f t="shared" si="8"/>
        <v>4893072.375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38010652</v>
      </c>
      <c r="D288" s="53">
        <f>PRRAS!E298</f>
        <v>39294795</v>
      </c>
      <c r="E288" s="53">
        <v>0</v>
      </c>
      <c r="F288" s="53">
        <v>0</v>
      </c>
      <c r="G288" s="54">
        <f t="shared" si="8"/>
        <v>33464269.453999996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187875</v>
      </c>
      <c r="D290" s="53">
        <f>PRRAS!E300</f>
        <v>199698</v>
      </c>
      <c r="E290" s="53">
        <v>0</v>
      </c>
      <c r="F290" s="53">
        <v>0</v>
      </c>
      <c r="G290" s="54">
        <f t="shared" si="8"/>
        <v>169721.31899999999</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56021</v>
      </c>
      <c r="D293" s="53">
        <f>PRRAS!E304</f>
        <v>32302</v>
      </c>
      <c r="E293" s="53">
        <v>0</v>
      </c>
      <c r="F293" s="53">
        <v>0</v>
      </c>
      <c r="G293" s="54">
        <f t="shared" si="8"/>
        <v>35222.5</v>
      </c>
      <c r="H293" s="54">
        <f t="shared" si="9"/>
        <v>0</v>
      </c>
      <c r="I293" s="55">
        <v>0</v>
      </c>
    </row>
    <row r="294" spans="1:9" x14ac:dyDescent="0.2">
      <c r="A294" s="52">
        <v>151</v>
      </c>
      <c r="B294" s="53">
        <f>PRRAS!C305</f>
        <v>293</v>
      </c>
      <c r="C294" s="53">
        <f>PRRAS!D305</f>
        <v>1250</v>
      </c>
      <c r="D294" s="53">
        <f>PRRAS!E305</f>
        <v>0</v>
      </c>
      <c r="E294" s="53">
        <v>0</v>
      </c>
      <c r="F294" s="53">
        <v>0</v>
      </c>
      <c r="G294" s="54">
        <f t="shared" si="8"/>
        <v>366.25</v>
      </c>
      <c r="H294" s="54">
        <f t="shared" si="9"/>
        <v>0</v>
      </c>
      <c r="I294" s="55">
        <v>0</v>
      </c>
    </row>
    <row r="295" spans="1:9" x14ac:dyDescent="0.2">
      <c r="A295" s="52">
        <v>151</v>
      </c>
      <c r="B295" s="53">
        <f>PRRAS!C306</f>
        <v>294</v>
      </c>
      <c r="C295" s="53">
        <f>PRRAS!D306</f>
        <v>1250</v>
      </c>
      <c r="D295" s="53">
        <f>PRRAS!E306</f>
        <v>0</v>
      </c>
      <c r="E295" s="53">
        <v>0</v>
      </c>
      <c r="F295" s="53">
        <v>0</v>
      </c>
      <c r="G295" s="54">
        <f t="shared" si="8"/>
        <v>367.5</v>
      </c>
      <c r="H295" s="54">
        <f t="shared" si="9"/>
        <v>0</v>
      </c>
      <c r="I295" s="55">
        <v>0</v>
      </c>
    </row>
    <row r="296" spans="1:9" x14ac:dyDescent="0.2">
      <c r="A296" s="52">
        <v>151</v>
      </c>
      <c r="B296" s="53">
        <f>PRRAS!C307</f>
        <v>295</v>
      </c>
      <c r="C296" s="53">
        <f>PRRAS!D307</f>
        <v>1250</v>
      </c>
      <c r="D296" s="53">
        <f>PRRAS!E307</f>
        <v>0</v>
      </c>
      <c r="E296" s="53">
        <v>0</v>
      </c>
      <c r="F296" s="53">
        <v>0</v>
      </c>
      <c r="G296" s="54">
        <f t="shared" si="8"/>
        <v>368.75</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54771</v>
      </c>
      <c r="D306" s="53">
        <f>PRRAS!E317</f>
        <v>32302</v>
      </c>
      <c r="E306" s="53">
        <v>0</v>
      </c>
      <c r="F306" s="53">
        <v>0</v>
      </c>
      <c r="G306" s="54">
        <f t="shared" si="8"/>
        <v>36409.375</v>
      </c>
      <c r="H306" s="54">
        <f t="shared" si="9"/>
        <v>0</v>
      </c>
      <c r="I306" s="55">
        <v>0</v>
      </c>
    </row>
    <row r="307" spans="1:9" x14ac:dyDescent="0.2">
      <c r="A307" s="52">
        <v>151</v>
      </c>
      <c r="B307" s="53">
        <f>PRRAS!C318</f>
        <v>306</v>
      </c>
      <c r="C307" s="53">
        <f>PRRAS!D318</f>
        <v>53771</v>
      </c>
      <c r="D307" s="53">
        <f>PRRAS!E318</f>
        <v>19969</v>
      </c>
      <c r="E307" s="53">
        <v>0</v>
      </c>
      <c r="F307" s="53">
        <v>0</v>
      </c>
      <c r="G307" s="54">
        <f t="shared" si="8"/>
        <v>28674.953999999998</v>
      </c>
      <c r="H307" s="54">
        <f t="shared" si="9"/>
        <v>0</v>
      </c>
      <c r="I307" s="55">
        <v>0</v>
      </c>
    </row>
    <row r="308" spans="1:9" x14ac:dyDescent="0.2">
      <c r="A308" s="52">
        <v>151</v>
      </c>
      <c r="B308" s="53">
        <f>PRRAS!C319</f>
        <v>307</v>
      </c>
      <c r="C308" s="53">
        <f>PRRAS!D319</f>
        <v>53771</v>
      </c>
      <c r="D308" s="53">
        <f>PRRAS!E319</f>
        <v>19969</v>
      </c>
      <c r="E308" s="53">
        <v>0</v>
      </c>
      <c r="F308" s="53">
        <v>0</v>
      </c>
      <c r="G308" s="54">
        <f t="shared" si="8"/>
        <v>28768.663</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1000</v>
      </c>
      <c r="D321" s="53">
        <f>PRRAS!E332</f>
        <v>12333</v>
      </c>
      <c r="E321" s="53">
        <v>0</v>
      </c>
      <c r="F321" s="53">
        <v>0</v>
      </c>
      <c r="G321" s="54">
        <f t="shared" si="8"/>
        <v>8213.1200000000008</v>
      </c>
      <c r="H321" s="54">
        <f t="shared" si="9"/>
        <v>0</v>
      </c>
      <c r="I321" s="55">
        <v>0</v>
      </c>
    </row>
    <row r="322" spans="1:9" x14ac:dyDescent="0.2">
      <c r="A322" s="52">
        <v>151</v>
      </c>
      <c r="B322" s="53">
        <f>PRRAS!C333</f>
        <v>321</v>
      </c>
      <c r="C322" s="53">
        <f>PRRAS!D333</f>
        <v>1000</v>
      </c>
      <c r="D322" s="53">
        <f>PRRAS!E333</f>
        <v>12333</v>
      </c>
      <c r="E322" s="53">
        <v>0</v>
      </c>
      <c r="F322" s="53">
        <v>0</v>
      </c>
      <c r="G322" s="54">
        <f t="shared" si="8"/>
        <v>8238.7860000000001</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5358873</v>
      </c>
      <c r="D345" s="53">
        <f>PRRAS!E356</f>
        <v>7784099</v>
      </c>
      <c r="E345" s="53">
        <v>0</v>
      </c>
      <c r="F345" s="53">
        <v>0</v>
      </c>
      <c r="G345" s="54">
        <f t="shared" si="10"/>
        <v>7198912.4239999996</v>
      </c>
      <c r="H345" s="54">
        <f t="shared" si="11"/>
        <v>0</v>
      </c>
      <c r="I345" s="55">
        <v>0</v>
      </c>
    </row>
    <row r="346" spans="1:9" x14ac:dyDescent="0.2">
      <c r="A346" s="52">
        <v>151</v>
      </c>
      <c r="B346" s="53">
        <f>PRRAS!C357</f>
        <v>345</v>
      </c>
      <c r="C346" s="53">
        <f>PRRAS!D357</f>
        <v>117304</v>
      </c>
      <c r="D346" s="53">
        <f>PRRAS!E357</f>
        <v>182744</v>
      </c>
      <c r="E346" s="53">
        <v>0</v>
      </c>
      <c r="F346" s="53">
        <v>0</v>
      </c>
      <c r="G346" s="54">
        <f t="shared" si="10"/>
        <v>166563.24</v>
      </c>
      <c r="H346" s="54">
        <f t="shared" si="11"/>
        <v>0</v>
      </c>
      <c r="I346" s="55">
        <v>0</v>
      </c>
    </row>
    <row r="347" spans="1:9" x14ac:dyDescent="0.2">
      <c r="A347" s="52">
        <v>151</v>
      </c>
      <c r="B347" s="53">
        <f>PRRAS!C358</f>
        <v>346</v>
      </c>
      <c r="C347" s="53">
        <f>PRRAS!D358</f>
        <v>4693</v>
      </c>
      <c r="D347" s="53">
        <f>PRRAS!E358</f>
        <v>0</v>
      </c>
      <c r="E347" s="53">
        <v>0</v>
      </c>
      <c r="F347" s="53">
        <v>0</v>
      </c>
      <c r="G347" s="54">
        <f t="shared" si="10"/>
        <v>1623.7779999999998</v>
      </c>
      <c r="H347" s="54">
        <f t="shared" si="11"/>
        <v>0</v>
      </c>
      <c r="I347" s="55">
        <v>0</v>
      </c>
    </row>
    <row r="348" spans="1:9" x14ac:dyDescent="0.2">
      <c r="A348" s="52">
        <v>151</v>
      </c>
      <c r="B348" s="53">
        <f>PRRAS!C359</f>
        <v>347</v>
      </c>
      <c r="C348" s="53">
        <f>PRRAS!D359</f>
        <v>4693</v>
      </c>
      <c r="D348" s="53">
        <f>PRRAS!E359</f>
        <v>0</v>
      </c>
      <c r="E348" s="53">
        <v>0</v>
      </c>
      <c r="F348" s="53">
        <v>0</v>
      </c>
      <c r="G348" s="54">
        <f t="shared" si="10"/>
        <v>1628.4709999999998</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112611</v>
      </c>
      <c r="D351" s="53">
        <f>PRRAS!E362</f>
        <v>182744</v>
      </c>
      <c r="E351" s="53">
        <v>0</v>
      </c>
      <c r="F351" s="53">
        <v>0</v>
      </c>
      <c r="G351" s="54">
        <f t="shared" si="10"/>
        <v>167334.65</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112611</v>
      </c>
      <c r="D357" s="53">
        <f>PRRAS!E368</f>
        <v>182744</v>
      </c>
      <c r="E357" s="53">
        <v>0</v>
      </c>
      <c r="F357" s="53">
        <v>0</v>
      </c>
      <c r="G357" s="54">
        <f t="shared" si="10"/>
        <v>170203.24400000001</v>
      </c>
      <c r="H357" s="54">
        <f t="shared" si="11"/>
        <v>0</v>
      </c>
      <c r="I357" s="55">
        <v>0</v>
      </c>
    </row>
    <row r="358" spans="1:9" x14ac:dyDescent="0.2">
      <c r="A358" s="52">
        <v>151</v>
      </c>
      <c r="B358" s="53">
        <f>PRRAS!C369</f>
        <v>357</v>
      </c>
      <c r="C358" s="53">
        <f>PRRAS!D369</f>
        <v>5150103</v>
      </c>
      <c r="D358" s="53">
        <f>PRRAS!E369</f>
        <v>7301435</v>
      </c>
      <c r="E358" s="53">
        <v>0</v>
      </c>
      <c r="F358" s="53">
        <v>0</v>
      </c>
      <c r="G358" s="54">
        <f t="shared" si="10"/>
        <v>7051811.3609999996</v>
      </c>
      <c r="H358" s="54">
        <f t="shared" si="11"/>
        <v>0</v>
      </c>
      <c r="I358" s="55">
        <v>0</v>
      </c>
    </row>
    <row r="359" spans="1:9" x14ac:dyDescent="0.2">
      <c r="A359" s="52">
        <v>151</v>
      </c>
      <c r="B359" s="53">
        <f>PRRAS!C370</f>
        <v>358</v>
      </c>
      <c r="C359" s="53">
        <f>PRRAS!D370</f>
        <v>5073298</v>
      </c>
      <c r="D359" s="53">
        <f>PRRAS!E370</f>
        <v>7007921</v>
      </c>
      <c r="E359" s="53">
        <v>0</v>
      </c>
      <c r="F359" s="53">
        <v>0</v>
      </c>
      <c r="G359" s="54">
        <f t="shared" si="10"/>
        <v>6833912.1200000001</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5032123</v>
      </c>
      <c r="D361" s="53">
        <f>PRRAS!E372</f>
        <v>7007921</v>
      </c>
      <c r="E361" s="53">
        <v>0</v>
      </c>
      <c r="F361" s="53">
        <v>0</v>
      </c>
      <c r="G361" s="54">
        <f t="shared" si="10"/>
        <v>6857267.3999999994</v>
      </c>
      <c r="H361" s="54">
        <f t="shared" si="11"/>
        <v>0</v>
      </c>
      <c r="I361" s="55">
        <v>0</v>
      </c>
    </row>
    <row r="362" spans="1:9" x14ac:dyDescent="0.2">
      <c r="A362" s="52">
        <v>151</v>
      </c>
      <c r="B362" s="53">
        <f>PRRAS!C373</f>
        <v>361</v>
      </c>
      <c r="C362" s="53">
        <f>PRRAS!D373</f>
        <v>41175</v>
      </c>
      <c r="D362" s="53">
        <f>PRRAS!E373</f>
        <v>0</v>
      </c>
      <c r="E362" s="53">
        <v>0</v>
      </c>
      <c r="F362" s="53">
        <v>0</v>
      </c>
      <c r="G362" s="54">
        <f t="shared" si="10"/>
        <v>14864.174999999999</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76805</v>
      </c>
      <c r="D364" s="53">
        <f>PRRAS!E375</f>
        <v>293514</v>
      </c>
      <c r="E364" s="53">
        <v>0</v>
      </c>
      <c r="F364" s="53">
        <v>0</v>
      </c>
      <c r="G364" s="54">
        <f t="shared" si="10"/>
        <v>240971.37899999999</v>
      </c>
      <c r="H364" s="54">
        <f t="shared" si="11"/>
        <v>0</v>
      </c>
      <c r="I364" s="55">
        <v>0</v>
      </c>
    </row>
    <row r="365" spans="1:9" x14ac:dyDescent="0.2">
      <c r="A365" s="52">
        <v>151</v>
      </c>
      <c r="B365" s="53">
        <f>PRRAS!C376</f>
        <v>364</v>
      </c>
      <c r="C365" s="53">
        <f>PRRAS!D376</f>
        <v>0</v>
      </c>
      <c r="D365" s="53">
        <f>PRRAS!E376</f>
        <v>14487</v>
      </c>
      <c r="E365" s="53">
        <v>0</v>
      </c>
      <c r="F365" s="53">
        <v>0</v>
      </c>
      <c r="G365" s="54">
        <f t="shared" si="10"/>
        <v>10546.536</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76805</v>
      </c>
      <c r="D367" s="53">
        <f>PRRAS!E378</f>
        <v>25173</v>
      </c>
      <c r="E367" s="53">
        <v>0</v>
      </c>
      <c r="F367" s="53">
        <v>0</v>
      </c>
      <c r="G367" s="54">
        <f t="shared" si="10"/>
        <v>46537.265999999996</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253854</v>
      </c>
      <c r="E371" s="53">
        <v>0</v>
      </c>
      <c r="F371" s="53">
        <v>0</v>
      </c>
      <c r="G371" s="54">
        <f t="shared" si="10"/>
        <v>187851.96</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91466</v>
      </c>
      <c r="D397" s="53">
        <f>PRRAS!E408</f>
        <v>299920</v>
      </c>
      <c r="E397" s="53">
        <v>0</v>
      </c>
      <c r="F397" s="53">
        <v>0</v>
      </c>
      <c r="G397" s="54">
        <f t="shared" si="12"/>
        <v>273757.17600000004</v>
      </c>
      <c r="H397" s="54">
        <f t="shared" si="13"/>
        <v>0</v>
      </c>
      <c r="I397" s="55">
        <v>0</v>
      </c>
    </row>
    <row r="398" spans="1:9" x14ac:dyDescent="0.2">
      <c r="A398" s="52">
        <v>151</v>
      </c>
      <c r="B398" s="53">
        <f>PRRAS!C409</f>
        <v>397</v>
      </c>
      <c r="C398" s="53">
        <f>PRRAS!D409</f>
        <v>91466</v>
      </c>
      <c r="D398" s="53">
        <f>PRRAS!E409</f>
        <v>299920</v>
      </c>
      <c r="E398" s="53">
        <v>0</v>
      </c>
      <c r="F398" s="53">
        <v>0</v>
      </c>
      <c r="G398" s="54">
        <f t="shared" si="12"/>
        <v>274448.48200000002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5302852</v>
      </c>
      <c r="D403" s="53">
        <f>PRRAS!E414</f>
        <v>7751797</v>
      </c>
      <c r="E403" s="53">
        <v>0</v>
      </c>
      <c r="F403" s="53">
        <v>0</v>
      </c>
      <c r="G403" s="54">
        <f t="shared" si="12"/>
        <v>8364191.2920000004</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39881886</v>
      </c>
      <c r="D405" s="53">
        <f>PRRAS!E416</f>
        <v>41238370</v>
      </c>
      <c r="E405" s="53">
        <v>0</v>
      </c>
      <c r="F405" s="53">
        <v>0</v>
      </c>
      <c r="G405" s="54">
        <f t="shared" si="12"/>
        <v>49432884.904000007</v>
      </c>
      <c r="H405" s="54">
        <f t="shared" si="13"/>
        <v>0</v>
      </c>
      <c r="I405" s="55">
        <v>0</v>
      </c>
    </row>
    <row r="406" spans="1:9" x14ac:dyDescent="0.2">
      <c r="A406" s="52">
        <v>151</v>
      </c>
      <c r="B406" s="53">
        <f>PRRAS!C417</f>
        <v>405</v>
      </c>
      <c r="C406" s="53">
        <f>PRRAS!D417</f>
        <v>19969</v>
      </c>
      <c r="D406" s="53">
        <f>PRRAS!E417</f>
        <v>884</v>
      </c>
      <c r="E406" s="53">
        <v>0</v>
      </c>
      <c r="F406" s="53">
        <v>0</v>
      </c>
      <c r="G406" s="54">
        <f t="shared" si="12"/>
        <v>8803.4850000000006</v>
      </c>
      <c r="H406" s="54">
        <f t="shared" si="13"/>
        <v>0</v>
      </c>
      <c r="I406" s="55">
        <v>0</v>
      </c>
    </row>
    <row r="407" spans="1:9" x14ac:dyDescent="0.2">
      <c r="A407" s="52">
        <v>151</v>
      </c>
      <c r="B407" s="53">
        <f>PRRAS!C418</f>
        <v>406</v>
      </c>
      <c r="C407" s="53">
        <f>PRRAS!D418</f>
        <v>11142240</v>
      </c>
      <c r="D407" s="53">
        <f>PRRAS!E418</f>
        <v>11115740</v>
      </c>
      <c r="E407" s="53">
        <v>0</v>
      </c>
      <c r="F407" s="53">
        <v>0</v>
      </c>
      <c r="G407" s="54">
        <f t="shared" si="12"/>
        <v>13549730.32</v>
      </c>
      <c r="H407" s="54">
        <f t="shared" si="13"/>
        <v>0</v>
      </c>
      <c r="I407" s="55">
        <v>0</v>
      </c>
    </row>
    <row r="408" spans="1:9" x14ac:dyDescent="0.2">
      <c r="A408" s="52">
        <v>151</v>
      </c>
      <c r="B408" s="53">
        <f>PRRAS!C419</f>
        <v>407</v>
      </c>
      <c r="C408" s="53">
        <f>PRRAS!D419</f>
        <v>11203943</v>
      </c>
      <c r="D408" s="53">
        <f>PRRAS!E419</f>
        <v>12903774</v>
      </c>
      <c r="E408" s="53">
        <v>0</v>
      </c>
      <c r="F408" s="53">
        <v>0</v>
      </c>
      <c r="G408" s="54">
        <f t="shared" si="12"/>
        <v>15063676.836999999</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61703</v>
      </c>
      <c r="D410" s="53">
        <f>PRRAS!E421</f>
        <v>1788034</v>
      </c>
      <c r="E410" s="53">
        <v>0</v>
      </c>
      <c r="F410" s="53">
        <v>0</v>
      </c>
      <c r="G410" s="54">
        <f t="shared" si="12"/>
        <v>1487848.3389999999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1871234</v>
      </c>
      <c r="D412" s="53">
        <f>PRRAS!E423</f>
        <v>1943575</v>
      </c>
      <c r="E412" s="53">
        <v>0</v>
      </c>
      <c r="F412" s="53">
        <v>0</v>
      </c>
      <c r="G412" s="54">
        <f t="shared" si="12"/>
        <v>2366695.824</v>
      </c>
      <c r="H412" s="54">
        <f t="shared" si="13"/>
        <v>0</v>
      </c>
      <c r="I412" s="55">
        <v>0</v>
      </c>
    </row>
    <row r="413" spans="1:9" x14ac:dyDescent="0.2">
      <c r="A413" s="52">
        <v>151</v>
      </c>
      <c r="B413" s="53">
        <f>PRRAS!C424</f>
        <v>412</v>
      </c>
      <c r="C413" s="53">
        <f>PRRAS!D424</f>
        <v>207844</v>
      </c>
      <c r="D413" s="53">
        <f>PRRAS!E424</f>
        <v>200582</v>
      </c>
      <c r="E413" s="53">
        <v>0</v>
      </c>
      <c r="F413" s="53">
        <v>0</v>
      </c>
      <c r="G413" s="54">
        <f t="shared" si="12"/>
        <v>250911.29599999997</v>
      </c>
      <c r="H413" s="54">
        <f t="shared" si="13"/>
        <v>0</v>
      </c>
      <c r="I413" s="55">
        <v>0</v>
      </c>
    </row>
    <row r="414" spans="1:9" x14ac:dyDescent="0.2">
      <c r="A414" s="52">
        <v>151</v>
      </c>
      <c r="B414" s="53">
        <f>PRRAS!C426</f>
        <v>413</v>
      </c>
      <c r="C414" s="53">
        <f>PRRAS!D426</f>
        <v>3722966</v>
      </c>
      <c r="D414" s="53">
        <f>PRRAS!E426</f>
        <v>6072734</v>
      </c>
      <c r="E414" s="53">
        <v>0</v>
      </c>
      <c r="F414" s="53">
        <v>0</v>
      </c>
      <c r="G414" s="54">
        <f t="shared" si="12"/>
        <v>6553663.2419999996</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3722966</v>
      </c>
      <c r="D478" s="53">
        <f>PRRAS!E490</f>
        <v>6072734</v>
      </c>
      <c r="E478" s="53">
        <v>0</v>
      </c>
      <c r="F478" s="53">
        <v>0</v>
      </c>
      <c r="G478" s="54">
        <f t="shared" si="14"/>
        <v>7569243.0179999992</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3722966</v>
      </c>
      <c r="D489" s="53">
        <f>PRRAS!E501</f>
        <v>6072734</v>
      </c>
      <c r="E489" s="53">
        <v>0</v>
      </c>
      <c r="F489" s="53">
        <v>0</v>
      </c>
      <c r="G489" s="54">
        <f t="shared" si="14"/>
        <v>7743795.7919999994</v>
      </c>
      <c r="H489" s="54">
        <f t="shared" si="15"/>
        <v>0</v>
      </c>
      <c r="I489" s="55">
        <v>0</v>
      </c>
    </row>
    <row r="490" spans="1:9" x14ac:dyDescent="0.2">
      <c r="A490" s="52">
        <v>151</v>
      </c>
      <c r="B490" s="53">
        <f>PRRAS!C502</f>
        <v>489</v>
      </c>
      <c r="C490" s="53">
        <f>PRRAS!D502</f>
        <v>3722966</v>
      </c>
      <c r="D490" s="53">
        <f>PRRAS!E502</f>
        <v>6072734</v>
      </c>
      <c r="E490" s="53">
        <v>0</v>
      </c>
      <c r="F490" s="53">
        <v>0</v>
      </c>
      <c r="G490" s="54">
        <f t="shared" si="14"/>
        <v>7759664.2259999998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3638252</v>
      </c>
      <c r="D522" s="53">
        <f>PRRAS!E534</f>
        <v>242071</v>
      </c>
      <c r="E522" s="53">
        <v>0</v>
      </c>
      <c r="F522" s="53">
        <v>0</v>
      </c>
      <c r="G522" s="54">
        <f t="shared" si="16"/>
        <v>2147767.2740000002</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3638252</v>
      </c>
      <c r="D587" s="53">
        <f>PRRAS!E599</f>
        <v>242071</v>
      </c>
      <c r="E587" s="53">
        <v>0</v>
      </c>
      <c r="F587" s="53">
        <v>0</v>
      </c>
      <c r="G587" s="54">
        <f t="shared" si="18"/>
        <v>2415722.8840000001</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865768</v>
      </c>
      <c r="D593" s="53">
        <f>PRRAS!E605</f>
        <v>242071</v>
      </c>
      <c r="E593" s="53">
        <v>0</v>
      </c>
      <c r="F593" s="53">
        <v>0</v>
      </c>
      <c r="G593" s="54">
        <f t="shared" si="18"/>
        <v>799146.72</v>
      </c>
      <c r="H593" s="54">
        <f t="shared" si="19"/>
        <v>0</v>
      </c>
      <c r="I593" s="55">
        <v>0</v>
      </c>
    </row>
    <row r="594" spans="1:9" x14ac:dyDescent="0.2">
      <c r="A594" s="52">
        <v>151</v>
      </c>
      <c r="B594" s="53">
        <f>PRRAS!C606</f>
        <v>593</v>
      </c>
      <c r="C594" s="53">
        <f>PRRAS!D606</f>
        <v>865768</v>
      </c>
      <c r="D594" s="53">
        <f>PRRAS!E606</f>
        <v>242071</v>
      </c>
      <c r="E594" s="53">
        <v>0</v>
      </c>
      <c r="F594" s="53">
        <v>0</v>
      </c>
      <c r="G594" s="54">
        <f t="shared" si="18"/>
        <v>800496.63</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2772484</v>
      </c>
      <c r="D599" s="53">
        <f>PRRAS!E611</f>
        <v>0</v>
      </c>
      <c r="E599" s="53">
        <v>0</v>
      </c>
      <c r="F599" s="53">
        <v>0</v>
      </c>
      <c r="G599" s="54">
        <f t="shared" si="18"/>
        <v>1657945.432</v>
      </c>
      <c r="H599" s="54">
        <f t="shared" si="19"/>
        <v>0</v>
      </c>
      <c r="I599" s="55">
        <v>0</v>
      </c>
    </row>
    <row r="600" spans="1:9" x14ac:dyDescent="0.2">
      <c r="A600" s="52">
        <v>151</v>
      </c>
      <c r="B600" s="53">
        <f>PRRAS!C612</f>
        <v>599</v>
      </c>
      <c r="C600" s="53">
        <f>PRRAS!D612</f>
        <v>2772484</v>
      </c>
      <c r="D600" s="53">
        <f>PRRAS!E612</f>
        <v>0</v>
      </c>
      <c r="E600" s="53">
        <v>0</v>
      </c>
      <c r="F600" s="53">
        <v>0</v>
      </c>
      <c r="G600" s="54">
        <f t="shared" si="18"/>
        <v>1660717.916</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84714</v>
      </c>
      <c r="D629" s="53">
        <f>PRRAS!E641</f>
        <v>5830663</v>
      </c>
      <c r="E629" s="53">
        <v>0</v>
      </c>
      <c r="F629" s="53">
        <v>0</v>
      </c>
      <c r="G629" s="54">
        <f t="shared" si="18"/>
        <v>7376513.1200000001</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1733105</v>
      </c>
      <c r="D631" s="53">
        <f>PRRAS!E643</f>
        <v>1828457</v>
      </c>
      <c r="E631" s="53">
        <v>0</v>
      </c>
      <c r="F631" s="53">
        <v>0</v>
      </c>
      <c r="G631" s="54">
        <f t="shared" si="18"/>
        <v>3395711.97</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14865206</v>
      </c>
      <c r="D633" s="53">
        <f>PRRAS!E645</f>
        <v>17188474</v>
      </c>
      <c r="E633" s="53">
        <v>0</v>
      </c>
      <c r="F633" s="53">
        <v>0</v>
      </c>
      <c r="G633" s="54">
        <f t="shared" si="18"/>
        <v>31121041.328000002</v>
      </c>
      <c r="H633" s="54">
        <f t="shared" si="19"/>
        <v>0</v>
      </c>
      <c r="I633" s="55">
        <v>0</v>
      </c>
    </row>
    <row r="634" spans="1:9" x14ac:dyDescent="0.2">
      <c r="A634" s="52">
        <v>151</v>
      </c>
      <c r="B634" s="53">
        <f>PRRAS!C646</f>
        <v>633</v>
      </c>
      <c r="C634" s="53">
        <f>PRRAS!D646</f>
        <v>14842195</v>
      </c>
      <c r="D634" s="53">
        <f>PRRAS!E646</f>
        <v>13145845</v>
      </c>
      <c r="E634" s="53">
        <v>0</v>
      </c>
      <c r="F634" s="53">
        <v>0</v>
      </c>
      <c r="G634" s="54">
        <f t="shared" si="18"/>
        <v>26037749.205000002</v>
      </c>
      <c r="H634" s="54">
        <f t="shared" si="19"/>
        <v>0</v>
      </c>
      <c r="I634" s="55">
        <v>0</v>
      </c>
    </row>
    <row r="635" spans="1:9" x14ac:dyDescent="0.2">
      <c r="A635" s="52">
        <v>151</v>
      </c>
      <c r="B635" s="53">
        <f>PRRAS!C647</f>
        <v>634</v>
      </c>
      <c r="C635" s="53">
        <f>PRRAS!D647</f>
        <v>23011</v>
      </c>
      <c r="D635" s="53">
        <f>PRRAS!E647</f>
        <v>4042629</v>
      </c>
      <c r="E635" s="53">
        <v>0</v>
      </c>
      <c r="F635" s="53">
        <v>0</v>
      </c>
      <c r="G635" s="54">
        <f t="shared" si="18"/>
        <v>5140642.5460000001</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138129</v>
      </c>
      <c r="D638" s="53">
        <f>PRRAS!E650</f>
        <v>115118</v>
      </c>
      <c r="E638" s="53">
        <v>0</v>
      </c>
      <c r="F638" s="53">
        <v>0</v>
      </c>
      <c r="G638" s="54">
        <f t="shared" si="18"/>
        <v>234648.505</v>
      </c>
      <c r="H638" s="54">
        <f t="shared" si="19"/>
        <v>0</v>
      </c>
      <c r="I638" s="55">
        <v>0</v>
      </c>
    </row>
    <row r="639" spans="1:9" x14ac:dyDescent="0.2">
      <c r="A639" s="52">
        <v>151</v>
      </c>
      <c r="B639" s="53">
        <f>PRRAS!C651</f>
        <v>638</v>
      </c>
      <c r="C639" s="53">
        <f>PRRAS!D651</f>
        <v>0</v>
      </c>
      <c r="D639" s="53">
        <f>PRRAS!E651</f>
        <v>3927511</v>
      </c>
      <c r="E639" s="53">
        <v>0</v>
      </c>
      <c r="F639" s="53">
        <v>0</v>
      </c>
      <c r="G639" s="54">
        <f t="shared" si="18"/>
        <v>5011504.0360000003</v>
      </c>
      <c r="H639" s="54">
        <f t="shared" si="19"/>
        <v>0</v>
      </c>
      <c r="I639" s="55">
        <v>0</v>
      </c>
    </row>
    <row r="640" spans="1:9" x14ac:dyDescent="0.2">
      <c r="A640" s="52">
        <v>151</v>
      </c>
      <c r="B640" s="53">
        <f>PRRAS!C652</f>
        <v>639</v>
      </c>
      <c r="C640" s="53">
        <f>PRRAS!D652</f>
        <v>115118</v>
      </c>
      <c r="D640" s="53">
        <f>PRRAS!E652</f>
        <v>0</v>
      </c>
      <c r="E640" s="53">
        <v>0</v>
      </c>
      <c r="F640" s="53">
        <v>0</v>
      </c>
      <c r="G640" s="54">
        <f t="shared" si="18"/>
        <v>73560.402000000002</v>
      </c>
      <c r="H640" s="54">
        <f t="shared" si="19"/>
        <v>0</v>
      </c>
      <c r="I640" s="55">
        <v>0</v>
      </c>
    </row>
    <row r="641" spans="1:9" x14ac:dyDescent="0.2">
      <c r="A641" s="52">
        <v>151</v>
      </c>
      <c r="B641" s="53">
        <f>PRRAS!C653</f>
        <v>640</v>
      </c>
      <c r="C641" s="53">
        <f>PRRAS!D653</f>
        <v>0</v>
      </c>
      <c r="D641" s="53">
        <f>PRRAS!E653</f>
        <v>64339</v>
      </c>
      <c r="E641" s="53">
        <v>0</v>
      </c>
      <c r="F641" s="53">
        <v>0</v>
      </c>
      <c r="G641" s="54">
        <f t="shared" si="18"/>
        <v>82353.919999999998</v>
      </c>
      <c r="H641" s="54">
        <f t="shared" si="19"/>
        <v>0</v>
      </c>
      <c r="I641" s="55">
        <v>0</v>
      </c>
    </row>
    <row r="642" spans="1:9" x14ac:dyDescent="0.2">
      <c r="A642" s="52">
        <v>151</v>
      </c>
      <c r="B642" s="53">
        <f>PRRAS!C655</f>
        <v>641</v>
      </c>
      <c r="C642" s="53">
        <f>PRRAS!D655</f>
        <v>705179</v>
      </c>
      <c r="D642" s="53">
        <f>PRRAS!E655</f>
        <v>1021990</v>
      </c>
      <c r="E642" s="53">
        <v>0</v>
      </c>
      <c r="F642" s="53">
        <v>0</v>
      </c>
      <c r="G642" s="54">
        <f t="shared" si="18"/>
        <v>1762210.919</v>
      </c>
      <c r="H642" s="54">
        <f t="shared" si="19"/>
        <v>0</v>
      </c>
      <c r="I642" s="55">
        <v>0</v>
      </c>
    </row>
    <row r="643" spans="1:9" x14ac:dyDescent="0.2">
      <c r="A643" s="52">
        <v>151</v>
      </c>
      <c r="B643" s="53">
        <f>PRRAS!C656</f>
        <v>642</v>
      </c>
      <c r="C643" s="53">
        <f>PRRAS!D656</f>
        <v>14827202</v>
      </c>
      <c r="D643" s="53">
        <f>PRRAS!E656</f>
        <v>17024422</v>
      </c>
      <c r="E643" s="53">
        <v>0</v>
      </c>
      <c r="F643" s="53">
        <v>0</v>
      </c>
      <c r="G643" s="54">
        <f t="shared" si="18"/>
        <v>31378421.532000002</v>
      </c>
      <c r="H643" s="54">
        <f t="shared" si="19"/>
        <v>0</v>
      </c>
      <c r="I643" s="55">
        <v>0</v>
      </c>
    </row>
    <row r="644" spans="1:9" x14ac:dyDescent="0.2">
      <c r="A644" s="52">
        <v>151</v>
      </c>
      <c r="B644" s="53">
        <f>PRRAS!C657</f>
        <v>643</v>
      </c>
      <c r="C644" s="53">
        <f>PRRAS!D657</f>
        <v>14510391</v>
      </c>
      <c r="D644" s="53">
        <f>PRRAS!E657</f>
        <v>13189503</v>
      </c>
      <c r="E644" s="53">
        <v>0</v>
      </c>
      <c r="F644" s="53">
        <v>0</v>
      </c>
      <c r="G644" s="54">
        <f t="shared" si="18"/>
        <v>26291882.271000002</v>
      </c>
      <c r="H644" s="54">
        <f t="shared" si="19"/>
        <v>0</v>
      </c>
      <c r="I644" s="55">
        <v>0</v>
      </c>
    </row>
    <row r="645" spans="1:9" x14ac:dyDescent="0.2">
      <c r="A645" s="52">
        <v>151</v>
      </c>
      <c r="B645" s="53">
        <f>PRRAS!C658</f>
        <v>644</v>
      </c>
      <c r="C645" s="53">
        <f>PRRAS!D658</f>
        <v>1021990</v>
      </c>
      <c r="D645" s="53">
        <f>PRRAS!E658</f>
        <v>4856909</v>
      </c>
      <c r="E645" s="53">
        <v>0</v>
      </c>
      <c r="F645" s="53">
        <v>0</v>
      </c>
      <c r="G645" s="54">
        <f t="shared" ref="G645:G726" si="20">(B645/1000)*(C645*1+D645*2)</f>
        <v>6913860.352</v>
      </c>
      <c r="H645" s="54">
        <f t="shared" ref="H645:H726" si="21">ABS(C645-ROUND(C645,0))+ABS(D645-ROUND(D645,0))</f>
        <v>0</v>
      </c>
      <c r="I645" s="55">
        <v>0</v>
      </c>
    </row>
    <row r="646" spans="1:9" x14ac:dyDescent="0.2">
      <c r="A646" s="52">
        <v>151</v>
      </c>
      <c r="B646" s="53">
        <f>PRRAS!C659</f>
        <v>645</v>
      </c>
      <c r="C646" s="53">
        <f>PRRAS!D659</f>
        <v>15</v>
      </c>
      <c r="D646" s="53">
        <f>PRRAS!E659</f>
        <v>9</v>
      </c>
      <c r="E646" s="53">
        <v>0</v>
      </c>
      <c r="F646" s="53">
        <v>0</v>
      </c>
      <c r="G646" s="54">
        <f t="shared" si="20"/>
        <v>21.285</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13</v>
      </c>
      <c r="D648" s="53">
        <f>PRRAS!E661</f>
        <v>8</v>
      </c>
      <c r="E648" s="53">
        <v>0</v>
      </c>
      <c r="F648" s="53">
        <v>0</v>
      </c>
      <c r="G648" s="54">
        <f t="shared" si="20"/>
        <v>18.763000000000002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19577</v>
      </c>
      <c r="D650" s="53">
        <f>PRRAS!E663</f>
        <v>19548</v>
      </c>
      <c r="E650" s="53">
        <v>0</v>
      </c>
      <c r="F650" s="53">
        <v>0</v>
      </c>
      <c r="G650" s="54">
        <f t="shared" si="20"/>
        <v>38078.777000000002</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7590</v>
      </c>
      <c r="D653" s="53">
        <f>PRRAS!E666</f>
        <v>270</v>
      </c>
      <c r="E653" s="53">
        <v>0</v>
      </c>
      <c r="F653" s="53">
        <v>0</v>
      </c>
      <c r="G653" s="54">
        <f t="shared" si="20"/>
        <v>5300.76</v>
      </c>
      <c r="H653" s="54">
        <f t="shared" si="21"/>
        <v>0</v>
      </c>
      <c r="I653" s="55">
        <v>0</v>
      </c>
    </row>
    <row r="654" spans="1:9" x14ac:dyDescent="0.2">
      <c r="A654" s="52">
        <v>151</v>
      </c>
      <c r="B654" s="53">
        <f>PRRAS!C667</f>
        <v>653</v>
      </c>
      <c r="C654" s="53">
        <f>PRRAS!D667</f>
        <v>317274</v>
      </c>
      <c r="D654" s="53">
        <f>PRRAS!E667</f>
        <v>1203121</v>
      </c>
      <c r="E654" s="53">
        <v>0</v>
      </c>
      <c r="F654" s="53">
        <v>0</v>
      </c>
      <c r="G654" s="54">
        <f t="shared" si="20"/>
        <v>1778455.9480000001</v>
      </c>
      <c r="H654" s="54">
        <f t="shared" si="21"/>
        <v>0</v>
      </c>
      <c r="I654" s="55">
        <v>0</v>
      </c>
    </row>
    <row r="655" spans="1:9" x14ac:dyDescent="0.2">
      <c r="A655" s="52">
        <v>151</v>
      </c>
      <c r="B655" s="53">
        <f>PRRAS!C668</f>
        <v>654</v>
      </c>
      <c r="C655" s="53">
        <f>PRRAS!D668</f>
        <v>6300</v>
      </c>
      <c r="D655" s="53">
        <f>PRRAS!E668</f>
        <v>5250</v>
      </c>
      <c r="E655" s="53">
        <v>0</v>
      </c>
      <c r="F655" s="53">
        <v>0</v>
      </c>
      <c r="G655" s="54">
        <f t="shared" si="20"/>
        <v>10987.2</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895635</v>
      </c>
      <c r="D658" s="53">
        <f>PRRAS!E671</f>
        <v>1350842</v>
      </c>
      <c r="E658" s="53">
        <v>0</v>
      </c>
      <c r="F658" s="53">
        <v>0</v>
      </c>
      <c r="G658" s="54">
        <f t="shared" si="20"/>
        <v>2363438.5830000001</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1600</v>
      </c>
      <c r="D668" s="53">
        <f>PRRAS!E681</f>
        <v>3040</v>
      </c>
      <c r="E668" s="53">
        <v>0</v>
      </c>
      <c r="F668" s="53">
        <v>0</v>
      </c>
      <c r="G668" s="54">
        <f t="shared" si="20"/>
        <v>5122.5600000000004</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1244603</v>
      </c>
      <c r="D687" s="53">
        <f>PRRAS!E700</f>
        <v>418907</v>
      </c>
      <c r="E687" s="53">
        <v>0</v>
      </c>
      <c r="F687" s="53">
        <v>0</v>
      </c>
      <c r="G687" s="54">
        <f t="shared" si="20"/>
        <v>1428538.0620000002</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3050732</v>
      </c>
      <c r="D691" s="53">
        <f>PRRAS!E704</f>
        <v>1618727</v>
      </c>
      <c r="E691" s="53">
        <v>0</v>
      </c>
      <c r="F691" s="53">
        <v>0</v>
      </c>
      <c r="G691" s="54">
        <f t="shared" si="20"/>
        <v>4338848.34</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38983</v>
      </c>
      <c r="D703" s="53">
        <f>PRRAS!E716</f>
        <v>29911</v>
      </c>
      <c r="E703" s="53">
        <v>0</v>
      </c>
      <c r="F703" s="53">
        <v>0</v>
      </c>
      <c r="G703" s="54">
        <f t="shared" si="20"/>
        <v>69361.11</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12037</v>
      </c>
      <c r="D705" s="53">
        <f>PRRAS!E718</f>
        <v>0</v>
      </c>
      <c r="E705" s="53">
        <v>0</v>
      </c>
      <c r="F705" s="53">
        <v>0</v>
      </c>
      <c r="G705" s="54">
        <f t="shared" si="20"/>
        <v>8474.0479999999989</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3000</v>
      </c>
      <c r="E710" s="53">
        <v>0</v>
      </c>
      <c r="F710" s="53">
        <v>0</v>
      </c>
      <c r="G710" s="54">
        <f t="shared" si="20"/>
        <v>4254</v>
      </c>
      <c r="H710" s="54">
        <f t="shared" si="21"/>
        <v>0</v>
      </c>
      <c r="I710" s="55">
        <v>0</v>
      </c>
    </row>
    <row r="711" spans="1:9" x14ac:dyDescent="0.2">
      <c r="A711" s="52">
        <v>151</v>
      </c>
      <c r="B711" s="53">
        <f>PRRAS!C724</f>
        <v>710</v>
      </c>
      <c r="C711" s="53">
        <f>PRRAS!D724</f>
        <v>11582</v>
      </c>
      <c r="D711" s="53">
        <f>PRRAS!E724</f>
        <v>0</v>
      </c>
      <c r="E711" s="53">
        <v>0</v>
      </c>
      <c r="F711" s="53">
        <v>0</v>
      </c>
      <c r="G711" s="54">
        <f t="shared" si="20"/>
        <v>8223.2199999999993</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4338</v>
      </c>
      <c r="D714" s="53">
        <f>PRRAS!E727</f>
        <v>0</v>
      </c>
      <c r="E714" s="53">
        <v>0</v>
      </c>
      <c r="F714" s="53">
        <v>0</v>
      </c>
      <c r="G714" s="54">
        <f t="shared" si="20"/>
        <v>3092.9939999999997</v>
      </c>
      <c r="H714" s="54">
        <f t="shared" si="21"/>
        <v>0</v>
      </c>
      <c r="I714" s="55">
        <v>0</v>
      </c>
    </row>
    <row r="715" spans="1:9" x14ac:dyDescent="0.2">
      <c r="A715" s="52">
        <v>151</v>
      </c>
      <c r="B715" s="53">
        <f>PRRAS!C728</f>
        <v>714</v>
      </c>
      <c r="C715" s="53">
        <f>PRRAS!D728</f>
        <v>13389</v>
      </c>
      <c r="D715" s="53">
        <f>PRRAS!E728</f>
        <v>11646</v>
      </c>
      <c r="E715" s="53">
        <v>0</v>
      </c>
      <c r="F715" s="53">
        <v>0</v>
      </c>
      <c r="G715" s="54">
        <f t="shared" si="20"/>
        <v>26190.234</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201912</v>
      </c>
      <c r="D718" s="53">
        <f>PRRAS!E731</f>
        <v>92054</v>
      </c>
      <c r="E718" s="53">
        <v>0</v>
      </c>
      <c r="F718" s="53">
        <v>0</v>
      </c>
      <c r="G718" s="54">
        <f t="shared" si="20"/>
        <v>276776.33999999997</v>
      </c>
      <c r="H718" s="54">
        <f t="shared" si="21"/>
        <v>0</v>
      </c>
      <c r="I718" s="55">
        <v>0</v>
      </c>
    </row>
    <row r="719" spans="1:9" x14ac:dyDescent="0.2">
      <c r="A719" s="52">
        <v>151</v>
      </c>
      <c r="B719" s="53">
        <f>PRRAS!C732</f>
        <v>718</v>
      </c>
      <c r="C719" s="53">
        <f>PRRAS!D732</f>
        <v>2601</v>
      </c>
      <c r="D719" s="53">
        <f>PRRAS!E732</f>
        <v>2507</v>
      </c>
      <c r="E719" s="53">
        <v>0</v>
      </c>
      <c r="F719" s="53">
        <v>0</v>
      </c>
      <c r="G719" s="54">
        <f t="shared" si="20"/>
        <v>5467.57</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22930</v>
      </c>
      <c r="D732" s="53">
        <f>PRRAS!E745</f>
        <v>6187</v>
      </c>
      <c r="E732" s="53">
        <v>0</v>
      </c>
      <c r="F732" s="53">
        <v>0</v>
      </c>
      <c r="G732" s="54">
        <f t="shared" si="24"/>
        <v>25807.223999999998</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112395</v>
      </c>
      <c r="D735" s="53">
        <f>PRRAS!E748</f>
        <v>54085</v>
      </c>
      <c r="E735" s="53">
        <v>0</v>
      </c>
      <c r="F735" s="53">
        <v>0</v>
      </c>
      <c r="G735" s="54">
        <f t="shared" si="24"/>
        <v>161894.71</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12825</v>
      </c>
      <c r="E752" s="53">
        <v>0</v>
      </c>
      <c r="F752" s="53">
        <v>0</v>
      </c>
      <c r="G752" s="54">
        <f t="shared" si="24"/>
        <v>19263.150000000001</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99804</v>
      </c>
      <c r="D755" s="53">
        <f>PRRAS!E768</f>
        <v>97907</v>
      </c>
      <c r="E755" s="53">
        <v>0</v>
      </c>
      <c r="F755" s="53">
        <v>0</v>
      </c>
      <c r="G755" s="54">
        <f t="shared" si="24"/>
        <v>222895.97200000001</v>
      </c>
      <c r="H755" s="54">
        <f t="shared" si="25"/>
        <v>0</v>
      </c>
      <c r="I755" s="55">
        <v>0</v>
      </c>
    </row>
    <row r="756" spans="1:9" x14ac:dyDescent="0.2">
      <c r="A756" s="52">
        <v>151</v>
      </c>
      <c r="B756" s="53">
        <f>PRRAS!C769</f>
        <v>755</v>
      </c>
      <c r="C756" s="53">
        <f>PRRAS!D769</f>
        <v>179269</v>
      </c>
      <c r="D756" s="53">
        <f>PRRAS!E769</f>
        <v>179108</v>
      </c>
      <c r="E756" s="53">
        <v>0</v>
      </c>
      <c r="F756" s="53">
        <v>0</v>
      </c>
      <c r="G756" s="54">
        <f t="shared" si="24"/>
        <v>405801.17499999999</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651014</v>
      </c>
      <c r="D789" s="53">
        <f>PRRAS!E802</f>
        <v>222417</v>
      </c>
      <c r="E789" s="53">
        <v>0</v>
      </c>
      <c r="F789" s="53">
        <v>0</v>
      </c>
      <c r="G789" s="54">
        <f t="shared" si="24"/>
        <v>863528.22400000005</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34200</v>
      </c>
      <c r="D811" s="53">
        <f>PRRAS!E824</f>
        <v>67200</v>
      </c>
      <c r="E811" s="53">
        <v>0</v>
      </c>
      <c r="F811" s="53">
        <v>0</v>
      </c>
      <c r="G811" s="54">
        <f t="shared" si="28"/>
        <v>136566</v>
      </c>
      <c r="H811" s="54">
        <f t="shared" si="29"/>
        <v>0</v>
      </c>
      <c r="I811" s="55">
        <v>0</v>
      </c>
    </row>
    <row r="812" spans="1:9" x14ac:dyDescent="0.2">
      <c r="A812" s="52">
        <v>151</v>
      </c>
      <c r="B812" s="53">
        <f>PRRAS!C825</f>
        <v>811</v>
      </c>
      <c r="C812" s="53">
        <f>PRRAS!D825</f>
        <v>120075</v>
      </c>
      <c r="D812" s="53">
        <f>PRRAS!E825</f>
        <v>139770</v>
      </c>
      <c r="E812" s="53">
        <v>0</v>
      </c>
      <c r="F812" s="53">
        <v>0</v>
      </c>
      <c r="G812" s="54">
        <f t="shared" si="28"/>
        <v>324087.76500000001</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55000</v>
      </c>
      <c r="D814" s="53">
        <f>PRRAS!E827</f>
        <v>45000</v>
      </c>
      <c r="E814" s="53">
        <v>0</v>
      </c>
      <c r="F814" s="53">
        <v>0</v>
      </c>
      <c r="G814" s="54">
        <f t="shared" si="28"/>
        <v>117884.99999999999</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8977</v>
      </c>
      <c r="D816" s="53">
        <f>PRRAS!E829</f>
        <v>18488</v>
      </c>
      <c r="E816" s="53">
        <v>0</v>
      </c>
      <c r="F816" s="53">
        <v>0</v>
      </c>
      <c r="G816" s="54">
        <f t="shared" si="28"/>
        <v>37451.695</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38949</v>
      </c>
      <c r="D821" s="53">
        <f>PRRAS!E834</f>
        <v>54924</v>
      </c>
      <c r="E821" s="53">
        <v>0</v>
      </c>
      <c r="F821" s="53">
        <v>0</v>
      </c>
      <c r="G821" s="54">
        <f t="shared" si="28"/>
        <v>122013.54</v>
      </c>
      <c r="H821" s="54">
        <f t="shared" si="29"/>
        <v>0</v>
      </c>
      <c r="I821" s="55">
        <v>0</v>
      </c>
    </row>
    <row r="822" spans="1:9" x14ac:dyDescent="0.2">
      <c r="A822" s="52">
        <v>151</v>
      </c>
      <c r="B822" s="53">
        <f>PRRAS!C835</f>
        <v>821</v>
      </c>
      <c r="C822" s="53">
        <f>PRRAS!D835</f>
        <v>59899</v>
      </c>
      <c r="D822" s="53">
        <f>PRRAS!E835</f>
        <v>41810</v>
      </c>
      <c r="E822" s="53">
        <v>0</v>
      </c>
      <c r="F822" s="53">
        <v>0</v>
      </c>
      <c r="G822" s="54">
        <f t="shared" si="28"/>
        <v>117829.09899999999</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3306343</v>
      </c>
      <c r="E878" s="53">
        <v>0</v>
      </c>
      <c r="F878" s="53">
        <v>0</v>
      </c>
      <c r="G878" s="54">
        <f t="shared" si="30"/>
        <v>5799325.6220000004</v>
      </c>
      <c r="H878" s="54">
        <f t="shared" si="31"/>
        <v>0</v>
      </c>
      <c r="I878" s="55">
        <v>0</v>
      </c>
    </row>
    <row r="879" spans="1:9" x14ac:dyDescent="0.2">
      <c r="A879" s="52">
        <v>151</v>
      </c>
      <c r="B879" s="53">
        <f>PRRAS!C892</f>
        <v>878</v>
      </c>
      <c r="C879" s="53">
        <f>PRRAS!D892</f>
        <v>3722966</v>
      </c>
      <c r="D879" s="53">
        <f>PRRAS!E892</f>
        <v>2766390</v>
      </c>
      <c r="E879" s="53">
        <v>0</v>
      </c>
      <c r="F879" s="53">
        <v>0</v>
      </c>
      <c r="G879" s="54">
        <f t="shared" si="30"/>
        <v>8126544.9879999999</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865768</v>
      </c>
      <c r="D940" s="53">
        <f>PRRAS!E953</f>
        <v>242071</v>
      </c>
      <c r="E940" s="53">
        <v>0</v>
      </c>
      <c r="F940" s="53">
        <v>0</v>
      </c>
      <c r="G940" s="54">
        <f t="shared" si="32"/>
        <v>1267565.49</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2772484</v>
      </c>
      <c r="D947" s="53">
        <f>PRRAS!E960</f>
        <v>0</v>
      </c>
      <c r="E947" s="53">
        <v>0</v>
      </c>
      <c r="F947" s="53">
        <v>0</v>
      </c>
      <c r="G947" s="54">
        <f t="shared" si="32"/>
        <v>2622769.8640000001</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50130931</v>
      </c>
      <c r="D984" s="58">
        <f>Bil!E12</f>
        <v>58136962</v>
      </c>
      <c r="E984" s="58">
        <v>0</v>
      </c>
      <c r="F984" s="58">
        <v>0</v>
      </c>
      <c r="G984" s="59">
        <f t="shared" ref="G984:G1047" si="38">B984/1000*C984+B984/500*D984</f>
        <v>166404.85500000001</v>
      </c>
      <c r="H984" s="59">
        <f t="shared" si="35"/>
        <v>0</v>
      </c>
      <c r="I984" s="60">
        <v>0</v>
      </c>
    </row>
    <row r="985" spans="1:9" x14ac:dyDescent="0.2">
      <c r="A985" s="52">
        <v>152</v>
      </c>
      <c r="B985" s="53">
        <f>Bil!C13</f>
        <v>2</v>
      </c>
      <c r="C985" s="53">
        <f>Bil!D13</f>
        <v>48756344</v>
      </c>
      <c r="D985" s="53">
        <f>Bil!E13</f>
        <v>52936333</v>
      </c>
      <c r="E985" s="53">
        <v>0</v>
      </c>
      <c r="F985" s="53">
        <v>0</v>
      </c>
      <c r="G985" s="54">
        <f t="shared" si="38"/>
        <v>309258.02</v>
      </c>
      <c r="H985" s="54">
        <f t="shared" si="35"/>
        <v>0</v>
      </c>
      <c r="I985" s="55">
        <v>0</v>
      </c>
    </row>
    <row r="986" spans="1:9" x14ac:dyDescent="0.2">
      <c r="A986" s="52">
        <v>152</v>
      </c>
      <c r="B986" s="53">
        <f>Bil!C14</f>
        <v>3</v>
      </c>
      <c r="C986" s="53">
        <f>Bil!D14</f>
        <v>3260482</v>
      </c>
      <c r="D986" s="53">
        <f>Bil!E14</f>
        <v>2998957</v>
      </c>
      <c r="E986" s="53">
        <v>0</v>
      </c>
      <c r="F986" s="53">
        <v>0</v>
      </c>
      <c r="G986" s="54">
        <f t="shared" si="38"/>
        <v>27775.188000000002</v>
      </c>
      <c r="H986" s="54">
        <f t="shared" si="35"/>
        <v>0</v>
      </c>
      <c r="I986" s="55">
        <v>0</v>
      </c>
    </row>
    <row r="987" spans="1:9" x14ac:dyDescent="0.2">
      <c r="A987" s="52">
        <v>152</v>
      </c>
      <c r="B987" s="53">
        <f>Bil!C15</f>
        <v>4</v>
      </c>
      <c r="C987" s="53">
        <f>Bil!D15</f>
        <v>2091254</v>
      </c>
      <c r="D987" s="53">
        <f>Bil!E15</f>
        <v>2091254</v>
      </c>
      <c r="E987" s="53">
        <v>0</v>
      </c>
      <c r="F987" s="53">
        <v>0</v>
      </c>
      <c r="G987" s="54">
        <f t="shared" si="38"/>
        <v>25095.047999999999</v>
      </c>
      <c r="H987" s="54">
        <f t="shared" si="35"/>
        <v>0</v>
      </c>
      <c r="I987" s="55">
        <v>0</v>
      </c>
    </row>
    <row r="988" spans="1:9" x14ac:dyDescent="0.2">
      <c r="A988" s="52">
        <v>152</v>
      </c>
      <c r="B988" s="53">
        <f>Bil!C16</f>
        <v>5</v>
      </c>
      <c r="C988" s="53">
        <f>Bil!D16</f>
        <v>2028888</v>
      </c>
      <c r="D988" s="53">
        <f>Bil!E16</f>
        <v>1796099</v>
      </c>
      <c r="E988" s="53">
        <v>0</v>
      </c>
      <c r="F988" s="53">
        <v>0</v>
      </c>
      <c r="G988" s="54">
        <f t="shared" si="38"/>
        <v>28105.43</v>
      </c>
      <c r="H988" s="54">
        <f t="shared" si="35"/>
        <v>0</v>
      </c>
      <c r="I988" s="55">
        <v>0</v>
      </c>
    </row>
    <row r="989" spans="1:9" x14ac:dyDescent="0.2">
      <c r="A989" s="52">
        <v>152</v>
      </c>
      <c r="B989" s="53">
        <f>Bil!C17</f>
        <v>6</v>
      </c>
      <c r="C989" s="53">
        <f>Bil!D17</f>
        <v>859660</v>
      </c>
      <c r="D989" s="53">
        <f>Bil!E17</f>
        <v>888396</v>
      </c>
      <c r="E989" s="53">
        <v>0</v>
      </c>
      <c r="F989" s="53">
        <v>0</v>
      </c>
      <c r="G989" s="54">
        <f t="shared" si="38"/>
        <v>15818.712</v>
      </c>
      <c r="H989" s="54">
        <f t="shared" si="35"/>
        <v>0</v>
      </c>
      <c r="I989" s="55">
        <v>0</v>
      </c>
    </row>
    <row r="990" spans="1:9" x14ac:dyDescent="0.2">
      <c r="A990" s="52">
        <v>152</v>
      </c>
      <c r="B990" s="53">
        <f>Bil!C18</f>
        <v>7</v>
      </c>
      <c r="C990" s="53">
        <f>Bil!D18</f>
        <v>31474886</v>
      </c>
      <c r="D990" s="53">
        <f>Bil!E18</f>
        <v>36677436</v>
      </c>
      <c r="E990" s="53">
        <v>0</v>
      </c>
      <c r="F990" s="53">
        <v>0</v>
      </c>
      <c r="G990" s="54">
        <f t="shared" si="38"/>
        <v>733808.30599999998</v>
      </c>
      <c r="H990" s="54">
        <f t="shared" si="35"/>
        <v>0</v>
      </c>
      <c r="I990" s="55">
        <v>0</v>
      </c>
    </row>
    <row r="991" spans="1:9" x14ac:dyDescent="0.2">
      <c r="A991" s="52">
        <v>152</v>
      </c>
      <c r="B991" s="53">
        <f>Bil!C19</f>
        <v>8</v>
      </c>
      <c r="C991" s="53">
        <f>Bil!D19</f>
        <v>31140769</v>
      </c>
      <c r="D991" s="53">
        <f>Bil!E19</f>
        <v>35980930</v>
      </c>
      <c r="E991" s="53">
        <v>0</v>
      </c>
      <c r="F991" s="53">
        <v>0</v>
      </c>
      <c r="G991" s="54">
        <f t="shared" si="38"/>
        <v>824821.03200000001</v>
      </c>
      <c r="H991" s="54">
        <f t="shared" si="35"/>
        <v>0</v>
      </c>
      <c r="I991" s="55">
        <v>0</v>
      </c>
    </row>
    <row r="992" spans="1:9" x14ac:dyDescent="0.2">
      <c r="A992" s="52">
        <v>152</v>
      </c>
      <c r="B992" s="53">
        <f>Bil!C20</f>
        <v>9</v>
      </c>
      <c r="C992" s="53">
        <f>Bil!D20</f>
        <v>348134</v>
      </c>
      <c r="D992" s="53">
        <f>Bil!E20</f>
        <v>348134</v>
      </c>
      <c r="E992" s="53">
        <v>0</v>
      </c>
      <c r="F992" s="53">
        <v>0</v>
      </c>
      <c r="G992" s="54">
        <f t="shared" si="38"/>
        <v>9399.6179999999986</v>
      </c>
      <c r="H992" s="54">
        <f t="shared" si="35"/>
        <v>0</v>
      </c>
      <c r="I992" s="55">
        <v>0</v>
      </c>
    </row>
    <row r="993" spans="1:9" x14ac:dyDescent="0.2">
      <c r="A993" s="52">
        <v>152</v>
      </c>
      <c r="B993" s="53">
        <f>Bil!C21</f>
        <v>10</v>
      </c>
      <c r="C993" s="53">
        <f>Bil!D21</f>
        <v>8527559</v>
      </c>
      <c r="D993" s="53">
        <f>Bil!E21</f>
        <v>16094385</v>
      </c>
      <c r="E993" s="53">
        <v>0</v>
      </c>
      <c r="F993" s="53">
        <v>0</v>
      </c>
      <c r="G993" s="54">
        <f t="shared" si="38"/>
        <v>407163.29000000004</v>
      </c>
      <c r="H993" s="54">
        <f t="shared" si="35"/>
        <v>0</v>
      </c>
      <c r="I993" s="55">
        <v>0</v>
      </c>
    </row>
    <row r="994" spans="1:9" x14ac:dyDescent="0.2">
      <c r="A994" s="52">
        <v>152</v>
      </c>
      <c r="B994" s="53">
        <f>Bil!C22</f>
        <v>11</v>
      </c>
      <c r="C994" s="53">
        <f>Bil!D22</f>
        <v>19544133</v>
      </c>
      <c r="D994" s="53">
        <f>Bil!E22</f>
        <v>19544132</v>
      </c>
      <c r="E994" s="53">
        <v>0</v>
      </c>
      <c r="F994" s="53">
        <v>0</v>
      </c>
      <c r="G994" s="54">
        <f t="shared" si="38"/>
        <v>644956.36699999997</v>
      </c>
      <c r="H994" s="54">
        <f t="shared" si="35"/>
        <v>0</v>
      </c>
      <c r="I994" s="55">
        <v>0</v>
      </c>
    </row>
    <row r="995" spans="1:9" x14ac:dyDescent="0.2">
      <c r="A995" s="52">
        <v>152</v>
      </c>
      <c r="B995" s="53">
        <f>Bil!C23</f>
        <v>12</v>
      </c>
      <c r="C995" s="53">
        <f>Bil!D23</f>
        <v>38998961</v>
      </c>
      <c r="D995" s="53">
        <f>Bil!E23</f>
        <v>38979746</v>
      </c>
      <c r="E995" s="53">
        <v>0</v>
      </c>
      <c r="F995" s="53">
        <v>0</v>
      </c>
      <c r="G995" s="54">
        <f t="shared" si="38"/>
        <v>1403501.436</v>
      </c>
      <c r="H995" s="54">
        <f t="shared" si="35"/>
        <v>0</v>
      </c>
      <c r="I995" s="55">
        <v>0</v>
      </c>
    </row>
    <row r="996" spans="1:9" x14ac:dyDescent="0.2">
      <c r="A996" s="52">
        <v>152</v>
      </c>
      <c r="B996" s="53">
        <f>Bil!C24</f>
        <v>13</v>
      </c>
      <c r="C996" s="53">
        <f>Bil!D24</f>
        <v>36278018</v>
      </c>
      <c r="D996" s="53">
        <f>Bil!E24</f>
        <v>38985467</v>
      </c>
      <c r="E996" s="53">
        <v>0</v>
      </c>
      <c r="F996" s="53">
        <v>0</v>
      </c>
      <c r="G996" s="54">
        <f t="shared" si="38"/>
        <v>1485236.3759999999</v>
      </c>
      <c r="H996" s="54">
        <f t="shared" si="35"/>
        <v>0</v>
      </c>
      <c r="I996" s="55">
        <v>0</v>
      </c>
    </row>
    <row r="997" spans="1:9" x14ac:dyDescent="0.2">
      <c r="A997" s="52">
        <v>152</v>
      </c>
      <c r="B997" s="53">
        <f>Bil!C25</f>
        <v>14</v>
      </c>
      <c r="C997" s="53">
        <f>Bil!D25</f>
        <v>69094</v>
      </c>
      <c r="D997" s="53">
        <f>Bil!E25</f>
        <v>496358</v>
      </c>
      <c r="E997" s="53">
        <v>0</v>
      </c>
      <c r="F997" s="53">
        <v>0</v>
      </c>
      <c r="G997" s="54">
        <f t="shared" si="38"/>
        <v>14865.34</v>
      </c>
      <c r="H997" s="54">
        <f t="shared" si="35"/>
        <v>0</v>
      </c>
      <c r="I997" s="55">
        <v>0</v>
      </c>
    </row>
    <row r="998" spans="1:9" x14ac:dyDescent="0.2">
      <c r="A998" s="52">
        <v>152</v>
      </c>
      <c r="B998" s="53">
        <f>Bil!C26</f>
        <v>15</v>
      </c>
      <c r="C998" s="53">
        <f>Bil!D26</f>
        <v>588205</v>
      </c>
      <c r="D998" s="53">
        <f>Bil!E26</f>
        <v>760329</v>
      </c>
      <c r="E998" s="53">
        <v>0</v>
      </c>
      <c r="F998" s="53">
        <v>0</v>
      </c>
      <c r="G998" s="54">
        <f t="shared" si="38"/>
        <v>31632.945</v>
      </c>
      <c r="H998" s="54">
        <f t="shared" si="35"/>
        <v>0</v>
      </c>
      <c r="I998" s="55">
        <v>0</v>
      </c>
    </row>
    <row r="999" spans="1:9" x14ac:dyDescent="0.2">
      <c r="A999" s="52">
        <v>152</v>
      </c>
      <c r="B999" s="53">
        <f>Bil!C27</f>
        <v>16</v>
      </c>
      <c r="C999" s="53">
        <f>Bil!D27</f>
        <v>12500</v>
      </c>
      <c r="D999" s="53">
        <f>Bil!E27</f>
        <v>12500</v>
      </c>
      <c r="E999" s="53">
        <v>0</v>
      </c>
      <c r="F999" s="53">
        <v>0</v>
      </c>
      <c r="G999" s="54">
        <f t="shared" si="38"/>
        <v>600</v>
      </c>
      <c r="H999" s="54">
        <f t="shared" si="35"/>
        <v>0</v>
      </c>
      <c r="I999" s="55">
        <v>0</v>
      </c>
    </row>
    <row r="1000" spans="1:9" x14ac:dyDescent="0.2">
      <c r="A1000" s="52">
        <v>152</v>
      </c>
      <c r="B1000" s="53">
        <f>Bil!C28</f>
        <v>17</v>
      </c>
      <c r="C1000" s="53">
        <f>Bil!D28</f>
        <v>236419</v>
      </c>
      <c r="D1000" s="53">
        <f>Bil!E28</f>
        <v>275723</v>
      </c>
      <c r="E1000" s="53">
        <v>0</v>
      </c>
      <c r="F1000" s="53">
        <v>0</v>
      </c>
      <c r="G1000" s="54">
        <f t="shared" si="38"/>
        <v>13393.705000000002</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776328</v>
      </c>
      <c r="D1004" s="53">
        <f>Bil!E32</f>
        <v>1062480</v>
      </c>
      <c r="E1004" s="53">
        <v>0</v>
      </c>
      <c r="F1004" s="53">
        <v>0</v>
      </c>
      <c r="G1004" s="54">
        <f t="shared" si="38"/>
        <v>60927.048000000003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1544358</v>
      </c>
      <c r="D1006" s="53">
        <f>Bil!E34</f>
        <v>1614674</v>
      </c>
      <c r="E1006" s="53">
        <v>0</v>
      </c>
      <c r="F1006" s="53">
        <v>0</v>
      </c>
      <c r="G1006" s="54">
        <f t="shared" si="38"/>
        <v>109795.238</v>
      </c>
      <c r="H1006" s="54">
        <f t="shared" si="35"/>
        <v>0</v>
      </c>
      <c r="I1006" s="55">
        <v>0</v>
      </c>
    </row>
    <row r="1007" spans="1:9" x14ac:dyDescent="0.2">
      <c r="A1007" s="52">
        <v>152</v>
      </c>
      <c r="B1007" s="53">
        <f>Bil!C35</f>
        <v>24</v>
      </c>
      <c r="C1007" s="53">
        <f>Bil!D35</f>
        <v>208470</v>
      </c>
      <c r="D1007" s="53">
        <f>Bil!E35</f>
        <v>143595</v>
      </c>
      <c r="E1007" s="53">
        <v>0</v>
      </c>
      <c r="F1007" s="53">
        <v>0</v>
      </c>
      <c r="G1007" s="54">
        <f t="shared" si="38"/>
        <v>11895.84</v>
      </c>
      <c r="H1007" s="54">
        <f t="shared" si="35"/>
        <v>0</v>
      </c>
      <c r="I1007" s="55">
        <v>0</v>
      </c>
    </row>
    <row r="1008" spans="1:9" x14ac:dyDescent="0.2">
      <c r="A1008" s="52">
        <v>152</v>
      </c>
      <c r="B1008" s="53">
        <f>Bil!C36</f>
        <v>25</v>
      </c>
      <c r="C1008" s="53">
        <f>Bil!D36</f>
        <v>626603</v>
      </c>
      <c r="D1008" s="53">
        <f>Bil!E36</f>
        <v>394808</v>
      </c>
      <c r="E1008" s="53">
        <v>0</v>
      </c>
      <c r="F1008" s="53">
        <v>0</v>
      </c>
      <c r="G1008" s="54">
        <f t="shared" si="38"/>
        <v>35405.475000000006</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418133</v>
      </c>
      <c r="D1012" s="53">
        <f>Bil!E40</f>
        <v>251213</v>
      </c>
      <c r="E1012" s="53">
        <v>0</v>
      </c>
      <c r="F1012" s="53">
        <v>0</v>
      </c>
      <c r="G1012" s="54">
        <f t="shared" si="38"/>
        <v>26696.211000000003</v>
      </c>
      <c r="H1012" s="54">
        <f t="shared" si="35"/>
        <v>0</v>
      </c>
      <c r="I1012" s="55">
        <v>0</v>
      </c>
    </row>
    <row r="1013" spans="1:9" x14ac:dyDescent="0.2">
      <c r="A1013" s="52">
        <v>152</v>
      </c>
      <c r="B1013" s="53">
        <f>Bil!C41</f>
        <v>30</v>
      </c>
      <c r="C1013" s="53">
        <f>Bil!D41</f>
        <v>56553</v>
      </c>
      <c r="D1013" s="53">
        <f>Bil!E41</f>
        <v>56553</v>
      </c>
      <c r="E1013" s="53">
        <v>0</v>
      </c>
      <c r="F1013" s="53">
        <v>0</v>
      </c>
      <c r="G1013" s="54">
        <f t="shared" si="38"/>
        <v>5089.7699999999995</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67553</v>
      </c>
      <c r="D1017" s="53">
        <f>Bil!E45</f>
        <v>67553</v>
      </c>
      <c r="E1017" s="53">
        <v>0</v>
      </c>
      <c r="F1017" s="53">
        <v>0</v>
      </c>
      <c r="G1017" s="54">
        <f t="shared" si="38"/>
        <v>6890.4060000000009</v>
      </c>
      <c r="H1017" s="54">
        <f t="shared" si="35"/>
        <v>0</v>
      </c>
      <c r="I1017" s="55">
        <v>0</v>
      </c>
    </row>
    <row r="1018" spans="1:9" x14ac:dyDescent="0.2">
      <c r="A1018" s="52">
        <v>152</v>
      </c>
      <c r="B1018" s="53">
        <f>Bil!C46</f>
        <v>35</v>
      </c>
      <c r="C1018" s="53">
        <f>Bil!D46</f>
        <v>11000</v>
      </c>
      <c r="D1018" s="53">
        <f>Bil!E46</f>
        <v>11000</v>
      </c>
      <c r="E1018" s="53">
        <v>0</v>
      </c>
      <c r="F1018" s="53">
        <v>0</v>
      </c>
      <c r="G1018" s="54">
        <f t="shared" si="38"/>
        <v>1155.0000000000002</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15529</v>
      </c>
      <c r="D1025" s="53">
        <f>Bil!E53</f>
        <v>15529</v>
      </c>
      <c r="E1025" s="53">
        <v>0</v>
      </c>
      <c r="F1025" s="53">
        <v>0</v>
      </c>
      <c r="G1025" s="54">
        <f t="shared" si="38"/>
        <v>1956.6540000000002</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15529</v>
      </c>
      <c r="D1028" s="53">
        <f>Bil!E56</f>
        <v>15529</v>
      </c>
      <c r="E1028" s="53">
        <v>0</v>
      </c>
      <c r="F1028" s="53">
        <v>0</v>
      </c>
      <c r="G1028" s="54">
        <f t="shared" si="38"/>
        <v>2096.415</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170798</v>
      </c>
      <c r="D1032" s="53">
        <f>Bil!E60</f>
        <v>489158</v>
      </c>
      <c r="E1032" s="53">
        <v>0</v>
      </c>
      <c r="F1032" s="53">
        <v>0</v>
      </c>
      <c r="G1032" s="54">
        <f t="shared" si="38"/>
        <v>56306.586000000003</v>
      </c>
      <c r="H1032" s="54">
        <f t="shared" si="35"/>
        <v>0</v>
      </c>
      <c r="I1032" s="55">
        <v>0</v>
      </c>
    </row>
    <row r="1033" spans="1:9" x14ac:dyDescent="0.2">
      <c r="A1033" s="52">
        <v>152</v>
      </c>
      <c r="B1033" s="53">
        <f>Bil!C61</f>
        <v>50</v>
      </c>
      <c r="C1033" s="53">
        <f>Bil!D61</f>
        <v>170798</v>
      </c>
      <c r="D1033" s="53">
        <f>Bil!E61</f>
        <v>489158</v>
      </c>
      <c r="E1033" s="53">
        <v>0</v>
      </c>
      <c r="F1033" s="53">
        <v>0</v>
      </c>
      <c r="G1033" s="54">
        <f t="shared" si="38"/>
        <v>57455.700000000004</v>
      </c>
      <c r="H1033" s="54">
        <f t="shared" ref="H1033:H1097" si="39">ABS(C1033-ROUND(C1033,0))+ABS(D1033-ROUND(D1033,0))</f>
        <v>0</v>
      </c>
      <c r="I1033" s="55">
        <v>0</v>
      </c>
    </row>
    <row r="1034" spans="1:9" x14ac:dyDescent="0.2">
      <c r="A1034" s="52">
        <v>152</v>
      </c>
      <c r="B1034" s="53">
        <f>Bil!C62</f>
        <v>51</v>
      </c>
      <c r="C1034" s="53">
        <f>Bil!D62</f>
        <v>14020976</v>
      </c>
      <c r="D1034" s="53">
        <f>Bil!E62</f>
        <v>13259940</v>
      </c>
      <c r="E1034" s="53">
        <v>0</v>
      </c>
      <c r="F1034" s="53">
        <v>0</v>
      </c>
      <c r="G1034" s="54">
        <f t="shared" si="38"/>
        <v>2067583.656</v>
      </c>
      <c r="H1034" s="54">
        <f t="shared" si="39"/>
        <v>0</v>
      </c>
      <c r="I1034" s="55">
        <v>0</v>
      </c>
    </row>
    <row r="1035" spans="1:9" x14ac:dyDescent="0.2">
      <c r="A1035" s="52">
        <v>152</v>
      </c>
      <c r="B1035" s="53">
        <f>Bil!C63</f>
        <v>52</v>
      </c>
      <c r="C1035" s="53">
        <f>Bil!D63</f>
        <v>14020976</v>
      </c>
      <c r="D1035" s="53">
        <f>Bil!E63</f>
        <v>13259940</v>
      </c>
      <c r="E1035" s="53">
        <v>0</v>
      </c>
      <c r="F1035" s="53">
        <v>0</v>
      </c>
      <c r="G1035" s="54">
        <f t="shared" si="38"/>
        <v>2108124.5120000001</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1374587</v>
      </c>
      <c r="D1046" s="53">
        <f>Bil!E74</f>
        <v>5200629</v>
      </c>
      <c r="E1046" s="53">
        <v>0</v>
      </c>
      <c r="F1046" s="53">
        <v>0</v>
      </c>
      <c r="G1046" s="54">
        <f t="shared" si="38"/>
        <v>741878.23499999999</v>
      </c>
      <c r="H1046" s="54">
        <f t="shared" si="39"/>
        <v>0</v>
      </c>
      <c r="I1046" s="55">
        <v>0</v>
      </c>
    </row>
    <row r="1047" spans="1:9" x14ac:dyDescent="0.2">
      <c r="A1047" s="52">
        <v>152</v>
      </c>
      <c r="B1047" s="53">
        <f>Bil!C75</f>
        <v>64</v>
      </c>
      <c r="C1047" s="53">
        <f>Bil!D75</f>
        <v>1021989</v>
      </c>
      <c r="D1047" s="53">
        <f>Bil!E75</f>
        <v>4856909</v>
      </c>
      <c r="E1047" s="53">
        <v>0</v>
      </c>
      <c r="F1047" s="53">
        <v>0</v>
      </c>
      <c r="G1047" s="54">
        <f t="shared" si="38"/>
        <v>687091.64799999993</v>
      </c>
      <c r="H1047" s="54">
        <f t="shared" si="39"/>
        <v>0</v>
      </c>
      <c r="I1047" s="55">
        <v>0</v>
      </c>
    </row>
    <row r="1048" spans="1:9" x14ac:dyDescent="0.2">
      <c r="A1048" s="52">
        <v>152</v>
      </c>
      <c r="B1048" s="53">
        <f>Bil!C76</f>
        <v>65</v>
      </c>
      <c r="C1048" s="53">
        <f>Bil!D76</f>
        <v>1021989</v>
      </c>
      <c r="D1048" s="53">
        <f>Bil!E76</f>
        <v>4856909</v>
      </c>
      <c r="E1048" s="53">
        <v>0</v>
      </c>
      <c r="F1048" s="53">
        <v>0</v>
      </c>
      <c r="G1048" s="54">
        <f t="shared" ref="G1048:G1112" si="40">B1048/1000*C1048+B1048/500*D1048</f>
        <v>697827.45500000007</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1021989</v>
      </c>
      <c r="D1050" s="53">
        <f>Bil!E78</f>
        <v>4856909</v>
      </c>
      <c r="E1050" s="53">
        <v>0</v>
      </c>
      <c r="F1050" s="53">
        <v>0</v>
      </c>
      <c r="G1050" s="54">
        <f t="shared" si="40"/>
        <v>719299.06900000002</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78800</v>
      </c>
      <c r="D1112" s="53">
        <f>Bil!E140</f>
        <v>78800</v>
      </c>
      <c r="E1112" s="53">
        <v>0</v>
      </c>
      <c r="F1112" s="53">
        <v>0</v>
      </c>
      <c r="G1112" s="54">
        <f t="shared" si="40"/>
        <v>30495.600000000002</v>
      </c>
      <c r="H1112" s="54">
        <f t="shared" si="41"/>
        <v>0</v>
      </c>
      <c r="I1112" s="55">
        <v>0</v>
      </c>
    </row>
    <row r="1113" spans="1:9" x14ac:dyDescent="0.2">
      <c r="A1113" s="52">
        <v>152</v>
      </c>
      <c r="B1113" s="53">
        <f>Bil!C141</f>
        <v>130</v>
      </c>
      <c r="C1113" s="53">
        <f>Bil!D141</f>
        <v>78800</v>
      </c>
      <c r="D1113" s="53">
        <f>Bil!E141</f>
        <v>78800</v>
      </c>
      <c r="E1113" s="53">
        <v>0</v>
      </c>
      <c r="F1113" s="53">
        <v>0</v>
      </c>
      <c r="G1113" s="54">
        <f t="shared" ref="G1113:G1183" si="42">B1113/1000*C1113+B1113/500*D1113</f>
        <v>30732</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78800</v>
      </c>
      <c r="D1117" s="53">
        <f>Bil!E145</f>
        <v>78800</v>
      </c>
      <c r="E1117" s="53">
        <v>0</v>
      </c>
      <c r="F1117" s="53">
        <v>0</v>
      </c>
      <c r="G1117" s="54">
        <f t="shared" si="42"/>
        <v>31677.600000000002</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187875</v>
      </c>
      <c r="D1124" s="53">
        <f>Bil!E152</f>
        <v>199697</v>
      </c>
      <c r="E1124" s="53">
        <v>0</v>
      </c>
      <c r="F1124" s="53">
        <v>0</v>
      </c>
      <c r="G1124" s="54">
        <f t="shared" si="42"/>
        <v>82804.928999999989</v>
      </c>
      <c r="H1124" s="54">
        <f t="shared" si="41"/>
        <v>0</v>
      </c>
      <c r="I1124" s="55">
        <v>0</v>
      </c>
    </row>
    <row r="1125" spans="1:9" x14ac:dyDescent="0.2">
      <c r="A1125" s="52">
        <v>152</v>
      </c>
      <c r="B1125" s="53">
        <f>Bil!C153</f>
        <v>142</v>
      </c>
      <c r="C1125" s="53">
        <f>Bil!D153</f>
        <v>266050</v>
      </c>
      <c r="D1125" s="53">
        <f>Bil!E153</f>
        <v>247725</v>
      </c>
      <c r="E1125" s="53">
        <v>0</v>
      </c>
      <c r="F1125" s="53">
        <v>0</v>
      </c>
      <c r="G1125" s="54">
        <f t="shared" si="42"/>
        <v>108133</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61551</v>
      </c>
      <c r="D1136" s="53">
        <f>Bil!E164</f>
        <v>129915</v>
      </c>
      <c r="E1136" s="53">
        <v>0</v>
      </c>
      <c r="F1136" s="53">
        <v>0</v>
      </c>
      <c r="G1136" s="54">
        <f t="shared" si="42"/>
        <v>49171.292999999998</v>
      </c>
      <c r="H1136" s="54">
        <f t="shared" si="41"/>
        <v>0</v>
      </c>
      <c r="I1136" s="55">
        <v>0</v>
      </c>
    </row>
    <row r="1137" spans="1:9" x14ac:dyDescent="0.2">
      <c r="A1137" s="52">
        <v>152</v>
      </c>
      <c r="B1137" s="53">
        <f>Bil!C165</f>
        <v>154</v>
      </c>
      <c r="C1137" s="53">
        <f>Bil!D165</f>
        <v>93256</v>
      </c>
      <c r="D1137" s="53">
        <f>Bil!E165</f>
        <v>118088</v>
      </c>
      <c r="E1137" s="53">
        <v>0</v>
      </c>
      <c r="F1137" s="53">
        <v>0</v>
      </c>
      <c r="G1137" s="54">
        <f t="shared" si="42"/>
        <v>50732.527999999998</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232982</v>
      </c>
      <c r="D1141" s="53">
        <f>Bil!E169</f>
        <v>296031</v>
      </c>
      <c r="E1141" s="53">
        <v>0</v>
      </c>
      <c r="F1141" s="53">
        <v>0</v>
      </c>
      <c r="G1141" s="54">
        <f t="shared" si="42"/>
        <v>130356.952</v>
      </c>
      <c r="H1141" s="54">
        <f t="shared" si="41"/>
        <v>0</v>
      </c>
      <c r="I1141" s="55">
        <v>0</v>
      </c>
    </row>
    <row r="1142" spans="1:9" x14ac:dyDescent="0.2">
      <c r="A1142" s="52">
        <v>152</v>
      </c>
      <c r="B1142" s="53">
        <f>Bil!C170</f>
        <v>159</v>
      </c>
      <c r="C1142" s="53">
        <f>Bil!D170</f>
        <v>19969</v>
      </c>
      <c r="D1142" s="53">
        <f>Bil!E170</f>
        <v>884</v>
      </c>
      <c r="E1142" s="53">
        <v>0</v>
      </c>
      <c r="F1142" s="53">
        <v>0</v>
      </c>
      <c r="G1142" s="54">
        <f t="shared" si="42"/>
        <v>3456.183</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19969</v>
      </c>
      <c r="D1144" s="53">
        <f>Bil!E172</f>
        <v>884</v>
      </c>
      <c r="E1144" s="53">
        <v>0</v>
      </c>
      <c r="F1144" s="53">
        <v>0</v>
      </c>
      <c r="G1144" s="54">
        <f>B1144/1000*C1144+B1144/500*D1144</f>
        <v>3499.6570000000002</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65954</v>
      </c>
      <c r="D1148" s="53">
        <f>Bil!E176</f>
        <v>64339</v>
      </c>
      <c r="E1148" s="53">
        <v>0</v>
      </c>
      <c r="F1148" s="53">
        <v>0</v>
      </c>
      <c r="G1148" s="54">
        <f t="shared" si="42"/>
        <v>32114.280000000002</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65954</v>
      </c>
      <c r="D1151" s="53">
        <f>Bil!E179</f>
        <v>64339</v>
      </c>
      <c r="E1151" s="53">
        <v>0</v>
      </c>
      <c r="F1151" s="53">
        <v>0</v>
      </c>
      <c r="G1151" s="54">
        <f t="shared" si="42"/>
        <v>32698.176000000003</v>
      </c>
      <c r="H1151" s="54">
        <f t="shared" si="41"/>
        <v>0</v>
      </c>
      <c r="I1151" s="55">
        <v>0</v>
      </c>
    </row>
    <row r="1152" spans="1:9" x14ac:dyDescent="0.2">
      <c r="A1152" s="52">
        <v>152</v>
      </c>
      <c r="B1152" s="53">
        <f>Bil!C180</f>
        <v>169</v>
      </c>
      <c r="C1152" s="53">
        <f>Bil!D180</f>
        <v>50130931</v>
      </c>
      <c r="D1152" s="53">
        <f>Bil!E180</f>
        <v>58136962</v>
      </c>
      <c r="E1152" s="53">
        <v>0</v>
      </c>
      <c r="F1152" s="53">
        <v>0</v>
      </c>
      <c r="G1152" s="54">
        <f t="shared" si="42"/>
        <v>28122420.494999997</v>
      </c>
      <c r="H1152" s="54">
        <f t="shared" si="41"/>
        <v>0</v>
      </c>
      <c r="I1152" s="55">
        <v>0</v>
      </c>
    </row>
    <row r="1153" spans="1:9" x14ac:dyDescent="0.2">
      <c r="A1153" s="52">
        <v>152</v>
      </c>
      <c r="B1153" s="53">
        <f>Bil!C181</f>
        <v>170</v>
      </c>
      <c r="C1153" s="53">
        <f>Bil!D181</f>
        <v>5167839</v>
      </c>
      <c r="D1153" s="53">
        <f>Bil!E181</f>
        <v>10836875</v>
      </c>
      <c r="E1153" s="53">
        <v>0</v>
      </c>
      <c r="F1153" s="53">
        <v>0</v>
      </c>
      <c r="G1153" s="54">
        <f t="shared" si="42"/>
        <v>4563070.1300000008</v>
      </c>
      <c r="H1153" s="54">
        <f t="shared" si="41"/>
        <v>0</v>
      </c>
      <c r="I1153" s="55">
        <v>0</v>
      </c>
    </row>
    <row r="1154" spans="1:9" x14ac:dyDescent="0.2">
      <c r="A1154" s="52">
        <v>152</v>
      </c>
      <c r="B1154" s="53">
        <f>Bil!C182</f>
        <v>171</v>
      </c>
      <c r="C1154" s="53">
        <f>Bil!D182</f>
        <v>326654</v>
      </c>
      <c r="D1154" s="53">
        <f>Bil!E182</f>
        <v>407852</v>
      </c>
      <c r="E1154" s="53">
        <v>0</v>
      </c>
      <c r="F1154" s="53">
        <v>0</v>
      </c>
      <c r="G1154" s="54">
        <f t="shared" si="42"/>
        <v>195343.21800000002</v>
      </c>
      <c r="H1154" s="54">
        <f t="shared" si="41"/>
        <v>0</v>
      </c>
      <c r="I1154" s="55">
        <v>0</v>
      </c>
    </row>
    <row r="1155" spans="1:9" x14ac:dyDescent="0.2">
      <c r="A1155" s="52">
        <v>152</v>
      </c>
      <c r="B1155" s="53">
        <f>Bil!C183</f>
        <v>172</v>
      </c>
      <c r="C1155" s="53">
        <f>Bil!D183</f>
        <v>118249</v>
      </c>
      <c r="D1155" s="53">
        <f>Bil!E183</f>
        <v>103678</v>
      </c>
      <c r="E1155" s="53">
        <v>0</v>
      </c>
      <c r="F1155" s="53">
        <v>0</v>
      </c>
      <c r="G1155" s="54">
        <f t="shared" si="42"/>
        <v>56004.06</v>
      </c>
      <c r="H1155" s="54">
        <f t="shared" si="41"/>
        <v>0</v>
      </c>
      <c r="I1155" s="55">
        <v>0</v>
      </c>
    </row>
    <row r="1156" spans="1:9" x14ac:dyDescent="0.2">
      <c r="A1156" s="52">
        <v>152</v>
      </c>
      <c r="B1156" s="53">
        <f>Bil!C184</f>
        <v>173</v>
      </c>
      <c r="C1156" s="53">
        <f>Bil!D184</f>
        <v>152894</v>
      </c>
      <c r="D1156" s="53">
        <f>Bil!E184</f>
        <v>172770</v>
      </c>
      <c r="E1156" s="53">
        <v>0</v>
      </c>
      <c r="F1156" s="53">
        <v>0</v>
      </c>
      <c r="G1156" s="54">
        <f t="shared" si="42"/>
        <v>86229.081999999995</v>
      </c>
      <c r="H1156" s="54">
        <f t="shared" si="41"/>
        <v>0</v>
      </c>
      <c r="I1156" s="55">
        <v>0</v>
      </c>
    </row>
    <row r="1157" spans="1:9" x14ac:dyDescent="0.2">
      <c r="A1157" s="52">
        <v>152</v>
      </c>
      <c r="B1157" s="53">
        <f>Bil!C185</f>
        <v>174</v>
      </c>
      <c r="C1157" s="53">
        <f>Bil!D185</f>
        <v>7904</v>
      </c>
      <c r="D1157" s="53">
        <f>Bil!E185</f>
        <v>21615</v>
      </c>
      <c r="E1157" s="53">
        <v>0</v>
      </c>
      <c r="F1157" s="53">
        <v>0</v>
      </c>
      <c r="G1157" s="54">
        <f t="shared" si="42"/>
        <v>8897.3159999999989</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6146</v>
      </c>
      <c r="D1159" s="53">
        <f>Bil!E187</f>
        <v>19751</v>
      </c>
      <c r="E1159" s="53">
        <v>0</v>
      </c>
      <c r="F1159" s="53">
        <v>0</v>
      </c>
      <c r="G1159" s="54">
        <f t="shared" si="42"/>
        <v>8034.0479999999998</v>
      </c>
      <c r="H1159" s="54">
        <f t="shared" si="41"/>
        <v>0</v>
      </c>
      <c r="I1159" s="55">
        <v>0</v>
      </c>
    </row>
    <row r="1160" spans="1:9" x14ac:dyDescent="0.2">
      <c r="A1160" s="52">
        <v>152</v>
      </c>
      <c r="B1160" s="53">
        <f>Bil!C188</f>
        <v>177</v>
      </c>
      <c r="C1160" s="53">
        <f>Bil!D188</f>
        <v>1758</v>
      </c>
      <c r="D1160" s="53">
        <f>Bil!E188</f>
        <v>1864</v>
      </c>
      <c r="E1160" s="53">
        <v>0</v>
      </c>
      <c r="F1160" s="53">
        <v>0</v>
      </c>
      <c r="G1160" s="54">
        <f t="shared" si="42"/>
        <v>971.02199999999993</v>
      </c>
      <c r="H1160" s="54">
        <f t="shared" si="41"/>
        <v>0</v>
      </c>
      <c r="I1160" s="55">
        <v>0</v>
      </c>
    </row>
    <row r="1161" spans="1:9" x14ac:dyDescent="0.2">
      <c r="A1161" s="52">
        <v>152</v>
      </c>
      <c r="B1161" s="53">
        <f>Bil!C189</f>
        <v>178</v>
      </c>
      <c r="C1161" s="53">
        <f>Bil!D189</f>
        <v>0</v>
      </c>
      <c r="D1161" s="53">
        <f>Bil!E189</f>
        <v>10767</v>
      </c>
      <c r="E1161" s="53">
        <v>0</v>
      </c>
      <c r="F1161" s="53">
        <v>0</v>
      </c>
      <c r="G1161" s="54">
        <f t="shared" si="42"/>
        <v>3833.0519999999997</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12934</v>
      </c>
      <c r="D1163" s="53">
        <f>Bil!E191</f>
        <v>26883</v>
      </c>
      <c r="E1163" s="53">
        <v>0</v>
      </c>
      <c r="F1163" s="53">
        <v>0</v>
      </c>
      <c r="G1163" s="54">
        <f t="shared" si="42"/>
        <v>12006</v>
      </c>
      <c r="H1163" s="54">
        <f t="shared" si="41"/>
        <v>0</v>
      </c>
      <c r="I1163" s="55">
        <v>0</v>
      </c>
    </row>
    <row r="1164" spans="1:9" x14ac:dyDescent="0.2">
      <c r="A1164" s="52">
        <v>152</v>
      </c>
      <c r="B1164" s="53">
        <f>Bil!C192</f>
        <v>181</v>
      </c>
      <c r="C1164" s="53">
        <f>Bil!D192</f>
        <v>7575</v>
      </c>
      <c r="D1164" s="53">
        <f>Bil!E192</f>
        <v>18484</v>
      </c>
      <c r="E1164" s="53">
        <v>0</v>
      </c>
      <c r="F1164" s="53">
        <v>0</v>
      </c>
      <c r="G1164" s="54">
        <f t="shared" si="42"/>
        <v>8062.2829999999994</v>
      </c>
      <c r="H1164" s="54">
        <f t="shared" si="41"/>
        <v>0</v>
      </c>
      <c r="I1164" s="55">
        <v>0</v>
      </c>
    </row>
    <row r="1165" spans="1:9" x14ac:dyDescent="0.2">
      <c r="A1165" s="52">
        <v>152</v>
      </c>
      <c r="B1165" s="53">
        <f>Bil!C193</f>
        <v>182</v>
      </c>
      <c r="C1165" s="53">
        <f>Bil!D193</f>
        <v>27098</v>
      </c>
      <c r="D1165" s="53">
        <f>Bil!E193</f>
        <v>53655</v>
      </c>
      <c r="E1165" s="53">
        <v>0</v>
      </c>
      <c r="F1165" s="53">
        <v>0</v>
      </c>
      <c r="G1165" s="54">
        <f t="shared" si="42"/>
        <v>24462.255999999998</v>
      </c>
      <c r="H1165" s="54">
        <f t="shared" si="41"/>
        <v>0</v>
      </c>
      <c r="I1165" s="55">
        <v>0</v>
      </c>
    </row>
    <row r="1166" spans="1:9" x14ac:dyDescent="0.2">
      <c r="A1166" s="52">
        <v>152</v>
      </c>
      <c r="B1166" s="53">
        <f>Bil!C194</f>
        <v>183</v>
      </c>
      <c r="C1166" s="53">
        <f>Bil!D194</f>
        <v>883509</v>
      </c>
      <c r="D1166" s="53">
        <f>Bil!E194</f>
        <v>585883</v>
      </c>
      <c r="E1166" s="53">
        <v>0</v>
      </c>
      <c r="F1166" s="53">
        <v>0</v>
      </c>
      <c r="G1166" s="54">
        <f t="shared" si="42"/>
        <v>376115.32499999995</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3957676</v>
      </c>
      <c r="D1183" s="53">
        <f>Bil!E211</f>
        <v>9843140</v>
      </c>
      <c r="E1183" s="53">
        <v>0</v>
      </c>
      <c r="F1183" s="53">
        <v>0</v>
      </c>
      <c r="G1183" s="54">
        <f t="shared" si="42"/>
        <v>4728791.2</v>
      </c>
      <c r="H1183" s="54">
        <f t="shared" si="43"/>
        <v>0</v>
      </c>
      <c r="I1183" s="55">
        <v>0</v>
      </c>
    </row>
    <row r="1184" spans="1:9" x14ac:dyDescent="0.2">
      <c r="A1184" s="52">
        <v>152</v>
      </c>
      <c r="B1184" s="53">
        <f>Bil!C212</f>
        <v>201</v>
      </c>
      <c r="C1184" s="53">
        <f>Bil!D212</f>
        <v>3957676</v>
      </c>
      <c r="D1184" s="53">
        <f>Bil!E212</f>
        <v>9843140</v>
      </c>
      <c r="E1184" s="53">
        <v>0</v>
      </c>
      <c r="F1184" s="53">
        <v>0</v>
      </c>
      <c r="G1184" s="54">
        <f t="shared" ref="G1184:G1248" si="44">B1184/1000*C1184+B1184/500*D1184</f>
        <v>4752435.1560000004</v>
      </c>
      <c r="H1184" s="54">
        <f t="shared" si="43"/>
        <v>0</v>
      </c>
      <c r="I1184" s="55">
        <v>0</v>
      </c>
    </row>
    <row r="1185" spans="1:9" x14ac:dyDescent="0.2">
      <c r="A1185" s="52">
        <v>152</v>
      </c>
      <c r="B1185" s="53">
        <f>Bil!C213</f>
        <v>202</v>
      </c>
      <c r="C1185" s="53">
        <f>Bil!D213</f>
        <v>234710</v>
      </c>
      <c r="D1185" s="53">
        <f>Bil!E213</f>
        <v>47440</v>
      </c>
      <c r="E1185" s="53">
        <v>0</v>
      </c>
      <c r="F1185" s="53">
        <v>0</v>
      </c>
      <c r="G1185" s="54">
        <f t="shared" si="44"/>
        <v>66577.180000000008</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3722966</v>
      </c>
      <c r="D1189" s="53">
        <f>Bil!E217</f>
        <v>9795700</v>
      </c>
      <c r="E1189" s="53">
        <v>0</v>
      </c>
      <c r="F1189" s="53">
        <v>0</v>
      </c>
      <c r="G1189" s="54">
        <f t="shared" si="44"/>
        <v>4802759.3959999997</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44963092</v>
      </c>
      <c r="D1214" s="53">
        <f>Bil!E242</f>
        <v>47300087</v>
      </c>
      <c r="E1214" s="53">
        <v>0</v>
      </c>
      <c r="F1214" s="53">
        <v>0</v>
      </c>
      <c r="G1214" s="54">
        <f t="shared" si="44"/>
        <v>32239114.446000002</v>
      </c>
      <c r="H1214" s="54">
        <f t="shared" si="43"/>
        <v>0</v>
      </c>
      <c r="I1214" s="55">
        <v>0</v>
      </c>
    </row>
    <row r="1215" spans="1:9" x14ac:dyDescent="0.2">
      <c r="A1215" s="52">
        <v>152</v>
      </c>
      <c r="B1215" s="53">
        <f>Bil!C243</f>
        <v>232</v>
      </c>
      <c r="C1215" s="53">
        <f>Bil!D243</f>
        <v>44870365</v>
      </c>
      <c r="D1215" s="53">
        <f>Bil!E243</f>
        <v>43171994</v>
      </c>
      <c r="E1215" s="53">
        <v>0</v>
      </c>
      <c r="F1215" s="53">
        <v>0</v>
      </c>
      <c r="G1215" s="54">
        <f t="shared" si="44"/>
        <v>30441729.896000002</v>
      </c>
      <c r="H1215" s="54">
        <f t="shared" si="43"/>
        <v>0</v>
      </c>
      <c r="I1215" s="55">
        <v>0</v>
      </c>
    </row>
    <row r="1216" spans="1:9" x14ac:dyDescent="0.2">
      <c r="A1216" s="52">
        <v>152</v>
      </c>
      <c r="B1216" s="53">
        <f>Bil!C244</f>
        <v>233</v>
      </c>
      <c r="C1216" s="53">
        <f>Bil!D244</f>
        <v>48835144</v>
      </c>
      <c r="D1216" s="53">
        <f>Bil!E244</f>
        <v>49763393</v>
      </c>
      <c r="E1216" s="53">
        <v>0</v>
      </c>
      <c r="F1216" s="53">
        <v>0</v>
      </c>
      <c r="G1216" s="54">
        <f t="shared" si="44"/>
        <v>34568329.689999998</v>
      </c>
      <c r="H1216" s="54">
        <f t="shared" si="43"/>
        <v>0</v>
      </c>
      <c r="I1216" s="55">
        <v>0</v>
      </c>
    </row>
    <row r="1217" spans="1:9" x14ac:dyDescent="0.2">
      <c r="A1217" s="52">
        <v>152</v>
      </c>
      <c r="B1217" s="53">
        <f>Bil!C245</f>
        <v>234</v>
      </c>
      <c r="C1217" s="53">
        <f>Bil!D245</f>
        <v>48835144</v>
      </c>
      <c r="D1217" s="53">
        <f>Bil!E245</f>
        <v>49763393</v>
      </c>
      <c r="E1217" s="53">
        <v>0</v>
      </c>
      <c r="F1217" s="53">
        <v>0</v>
      </c>
      <c r="G1217" s="54">
        <f t="shared" si="44"/>
        <v>34716691.620000005</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3964779</v>
      </c>
      <c r="D1219" s="53">
        <f>Bil!E247</f>
        <v>6591399</v>
      </c>
      <c r="E1219" s="53">
        <v>0</v>
      </c>
      <c r="F1219" s="53">
        <v>0</v>
      </c>
      <c r="G1219" s="54">
        <f t="shared" si="44"/>
        <v>4046828.1719999998</v>
      </c>
      <c r="H1219" s="54">
        <f t="shared" si="43"/>
        <v>0</v>
      </c>
      <c r="I1219" s="55">
        <v>0</v>
      </c>
    </row>
    <row r="1220" spans="1:9" x14ac:dyDescent="0.2">
      <c r="A1220" s="52">
        <v>152</v>
      </c>
      <c r="B1220" s="53">
        <f>Bil!C248</f>
        <v>237</v>
      </c>
      <c r="C1220" s="53">
        <f>Bil!D248</f>
        <v>3964779</v>
      </c>
      <c r="D1220" s="53">
        <f>Bil!E248</f>
        <v>6591399</v>
      </c>
      <c r="E1220" s="53">
        <v>0</v>
      </c>
      <c r="F1220" s="53">
        <v>0</v>
      </c>
      <c r="G1220" s="54">
        <f t="shared" si="44"/>
        <v>4063975.7489999998</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-115117</v>
      </c>
      <c r="D1222" s="53">
        <f>Bil!E250</f>
        <v>3927511</v>
      </c>
      <c r="E1222" s="53">
        <v>0</v>
      </c>
      <c r="F1222" s="53">
        <v>0</v>
      </c>
      <c r="G1222" s="54">
        <f t="shared" si="44"/>
        <v>1849837.2949999999</v>
      </c>
      <c r="H1222" s="54">
        <f t="shared" si="43"/>
        <v>0</v>
      </c>
      <c r="I1222" s="55">
        <v>0</v>
      </c>
    </row>
    <row r="1223" spans="1:9" x14ac:dyDescent="0.2">
      <c r="A1223" s="52">
        <v>152</v>
      </c>
      <c r="B1223" s="53">
        <f>Bil!C251</f>
        <v>240</v>
      </c>
      <c r="C1223" s="53">
        <f>Bil!D251</f>
        <v>41123253</v>
      </c>
      <c r="D1223" s="53">
        <f>Bil!E251</f>
        <v>49948108</v>
      </c>
      <c r="E1223" s="53">
        <v>0</v>
      </c>
      <c r="F1223" s="53">
        <v>0</v>
      </c>
      <c r="G1223" s="54">
        <f t="shared" si="44"/>
        <v>33844672.560000002</v>
      </c>
      <c r="H1223" s="54">
        <f t="shared" si="43"/>
        <v>0</v>
      </c>
      <c r="I1223" s="55">
        <v>0</v>
      </c>
    </row>
    <row r="1224" spans="1:9" x14ac:dyDescent="0.2">
      <c r="A1224" s="52">
        <v>152</v>
      </c>
      <c r="B1224" s="53">
        <f>Bil!C252</f>
        <v>241</v>
      </c>
      <c r="C1224" s="53">
        <f>Bil!D252</f>
        <v>39305434</v>
      </c>
      <c r="D1224" s="53">
        <f>Bil!E252</f>
        <v>42288988</v>
      </c>
      <c r="E1224" s="53">
        <v>0</v>
      </c>
      <c r="F1224" s="53">
        <v>0</v>
      </c>
      <c r="G1224" s="54">
        <f t="shared" si="44"/>
        <v>29855901.809999999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1817819</v>
      </c>
      <c r="D1226" s="53">
        <f>Bil!E254</f>
        <v>7659120</v>
      </c>
      <c r="E1226" s="53">
        <v>0</v>
      </c>
      <c r="F1226" s="53">
        <v>0</v>
      </c>
      <c r="G1226" s="54">
        <f t="shared" si="44"/>
        <v>4164062.3369999998</v>
      </c>
      <c r="H1226" s="54">
        <f t="shared" si="43"/>
        <v>0</v>
      </c>
      <c r="I1226" s="55">
        <v>0</v>
      </c>
    </row>
    <row r="1227" spans="1:9" x14ac:dyDescent="0.2">
      <c r="A1227" s="52">
        <v>152</v>
      </c>
      <c r="B1227" s="53">
        <f>Bil!C255</f>
        <v>244</v>
      </c>
      <c r="C1227" s="53">
        <f>Bil!D255</f>
        <v>41238370</v>
      </c>
      <c r="D1227" s="53">
        <f>Bil!E255</f>
        <v>46020597</v>
      </c>
      <c r="E1227" s="53">
        <v>0</v>
      </c>
      <c r="F1227" s="53">
        <v>0</v>
      </c>
      <c r="G1227" s="54">
        <f t="shared" si="44"/>
        <v>32520213.615999997</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41238370</v>
      </c>
      <c r="D1229" s="53">
        <f>Bil!E257</f>
        <v>46020597</v>
      </c>
      <c r="E1229" s="53">
        <v>0</v>
      </c>
      <c r="F1229" s="53">
        <v>0</v>
      </c>
      <c r="G1229" s="54">
        <f t="shared" si="44"/>
        <v>32786772.743999999</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187875</v>
      </c>
      <c r="D1232" s="53">
        <f>Bil!E260</f>
        <v>199698</v>
      </c>
      <c r="E1232" s="53">
        <v>0</v>
      </c>
      <c r="F1232" s="53">
        <v>0</v>
      </c>
      <c r="G1232" s="54">
        <f t="shared" si="44"/>
        <v>146230.47899999999</v>
      </c>
      <c r="H1232" s="54">
        <f t="shared" si="43"/>
        <v>0</v>
      </c>
      <c r="I1232" s="55">
        <v>0</v>
      </c>
    </row>
    <row r="1233" spans="1:9" x14ac:dyDescent="0.2">
      <c r="A1233" s="52">
        <v>152</v>
      </c>
      <c r="B1233" s="53">
        <f>Bil!C261</f>
        <v>250</v>
      </c>
      <c r="C1233" s="53">
        <f>Bil!D261</f>
        <v>19969</v>
      </c>
      <c r="D1233" s="53">
        <f>Bil!E261</f>
        <v>884</v>
      </c>
      <c r="E1233" s="53">
        <v>0</v>
      </c>
      <c r="F1233" s="53">
        <v>0</v>
      </c>
      <c r="G1233" s="54">
        <f t="shared" si="44"/>
        <v>5434.25</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388188</v>
      </c>
      <c r="D1240" s="53">
        <f>Bil!E269</f>
        <v>353651</v>
      </c>
      <c r="E1240" s="53">
        <v>0</v>
      </c>
      <c r="F1240" s="53">
        <v>0</v>
      </c>
      <c r="G1240" s="54">
        <f t="shared" si="44"/>
        <v>281540.93</v>
      </c>
      <c r="H1240" s="54">
        <f t="shared" si="45"/>
        <v>0</v>
      </c>
      <c r="I1240" s="55">
        <v>0</v>
      </c>
    </row>
    <row r="1241" spans="1:9" x14ac:dyDescent="0.2">
      <c r="A1241" s="52">
        <v>152</v>
      </c>
      <c r="B1241" s="53">
        <f>Bil!C270</f>
        <v>258</v>
      </c>
      <c r="C1241" s="53">
        <f>Bil!D270</f>
        <v>32669</v>
      </c>
      <c r="D1241" s="53">
        <f>Bil!E270</f>
        <v>142078</v>
      </c>
      <c r="E1241" s="53">
        <v>0</v>
      </c>
      <c r="F1241" s="53">
        <v>0</v>
      </c>
      <c r="G1241" s="54">
        <f t="shared" si="44"/>
        <v>81740.850000000006</v>
      </c>
      <c r="H1241" s="54">
        <f t="shared" si="45"/>
        <v>0</v>
      </c>
      <c r="I1241" s="55">
        <v>0</v>
      </c>
    </row>
    <row r="1242" spans="1:9" x14ac:dyDescent="0.2">
      <c r="A1242" s="52">
        <v>152</v>
      </c>
      <c r="B1242" s="53">
        <f>Bil!C271</f>
        <v>259</v>
      </c>
      <c r="C1242" s="53">
        <f>Bil!D271</f>
        <v>10378</v>
      </c>
      <c r="D1242" s="53">
        <f>Bil!E271</f>
        <v>0</v>
      </c>
      <c r="E1242" s="53">
        <v>0</v>
      </c>
      <c r="F1242" s="53">
        <v>0</v>
      </c>
      <c r="G1242" s="54">
        <f t="shared" si="44"/>
        <v>2687.902</v>
      </c>
      <c r="H1242" s="54">
        <f t="shared" si="45"/>
        <v>0</v>
      </c>
      <c r="I1242" s="55">
        <v>0</v>
      </c>
    </row>
    <row r="1243" spans="1:9" x14ac:dyDescent="0.2">
      <c r="A1243" s="52">
        <v>152</v>
      </c>
      <c r="B1243" s="53">
        <f>Bil!C272</f>
        <v>260</v>
      </c>
      <c r="C1243" s="53">
        <f>Bil!D272</f>
        <v>9590</v>
      </c>
      <c r="D1243" s="53">
        <f>Bil!E272</f>
        <v>884</v>
      </c>
      <c r="E1243" s="53">
        <v>0</v>
      </c>
      <c r="F1243" s="53">
        <v>0</v>
      </c>
      <c r="G1243" s="54">
        <f t="shared" si="44"/>
        <v>2953.08</v>
      </c>
      <c r="H1243" s="54">
        <f t="shared" si="45"/>
        <v>0</v>
      </c>
      <c r="I1243" s="55">
        <v>0</v>
      </c>
    </row>
    <row r="1244" spans="1:9" x14ac:dyDescent="0.2">
      <c r="A1244" s="52">
        <v>152</v>
      </c>
      <c r="B1244" s="53">
        <f>Bil!C273</f>
        <v>261</v>
      </c>
      <c r="C1244" s="53">
        <f>Bil!D273</f>
        <v>10378</v>
      </c>
      <c r="D1244" s="53">
        <f>Bil!E273</f>
        <v>0</v>
      </c>
      <c r="E1244" s="53">
        <v>0</v>
      </c>
      <c r="F1244" s="53">
        <v>0</v>
      </c>
      <c r="G1244" s="54">
        <f t="shared" si="44"/>
        <v>2708.6579999999999</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326654</v>
      </c>
      <c r="D1264" s="53">
        <f>Bil!E293</f>
        <v>407852</v>
      </c>
      <c r="E1264" s="53">
        <v>0</v>
      </c>
      <c r="F1264" s="53">
        <v>0</v>
      </c>
      <c r="G1264" s="54">
        <f t="shared" si="46"/>
        <v>321002.598</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883509</v>
      </c>
      <c r="D1266" s="53">
        <f>Bil!E295</f>
        <v>585883</v>
      </c>
      <c r="E1266" s="53">
        <v>0</v>
      </c>
      <c r="F1266" s="53">
        <v>0</v>
      </c>
      <c r="G1266" s="54">
        <f t="shared" si="46"/>
        <v>581642.82499999995</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3957676</v>
      </c>
      <c r="D1270" s="53">
        <f>Bil!E299</f>
        <v>9843140</v>
      </c>
      <c r="E1270" s="53">
        <v>0</v>
      </c>
      <c r="F1270" s="53">
        <v>0</v>
      </c>
      <c r="G1270" s="54">
        <f t="shared" si="46"/>
        <v>6785815.3719999995</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1876902</v>
      </c>
      <c r="D1299" s="58">
        <f>RasF!E12</f>
        <v>1819886</v>
      </c>
      <c r="E1299" s="58">
        <v>0</v>
      </c>
      <c r="F1299" s="58">
        <v>0</v>
      </c>
      <c r="G1299" s="59">
        <f t="shared" si="46"/>
        <v>5516.674</v>
      </c>
      <c r="H1299" s="59">
        <f t="shared" si="49"/>
        <v>0</v>
      </c>
      <c r="I1299" s="60">
        <v>0</v>
      </c>
    </row>
    <row r="1300" spans="1:9" x14ac:dyDescent="0.2">
      <c r="A1300" s="52">
        <v>154</v>
      </c>
      <c r="B1300" s="53">
        <f>RasF!C13</f>
        <v>2</v>
      </c>
      <c r="C1300" s="53">
        <f>RasF!D13</f>
        <v>1876902</v>
      </c>
      <c r="D1300" s="53">
        <f>RasF!E13</f>
        <v>1819886</v>
      </c>
      <c r="E1300" s="53">
        <v>0</v>
      </c>
      <c r="F1300" s="53">
        <v>0</v>
      </c>
      <c r="G1300" s="54">
        <f t="shared" si="46"/>
        <v>11033.348</v>
      </c>
      <c r="H1300" s="54">
        <f t="shared" si="49"/>
        <v>0</v>
      </c>
      <c r="I1300" s="55">
        <v>0</v>
      </c>
    </row>
    <row r="1301" spans="1:9" x14ac:dyDescent="0.2">
      <c r="A1301" s="52">
        <v>154</v>
      </c>
      <c r="B1301" s="53">
        <f>RasF!C14</f>
        <v>3</v>
      </c>
      <c r="C1301" s="53">
        <f>RasF!D14</f>
        <v>1729849</v>
      </c>
      <c r="D1301" s="53">
        <f>RasF!E14</f>
        <v>1745026</v>
      </c>
      <c r="E1301" s="53">
        <v>0</v>
      </c>
      <c r="F1301" s="53">
        <v>0</v>
      </c>
      <c r="G1301" s="54">
        <f t="shared" si="46"/>
        <v>15659.703000000001</v>
      </c>
      <c r="H1301" s="54">
        <f t="shared" si="49"/>
        <v>0</v>
      </c>
      <c r="I1301" s="55">
        <v>0</v>
      </c>
    </row>
    <row r="1302" spans="1:9" x14ac:dyDescent="0.2">
      <c r="A1302" s="52">
        <v>154</v>
      </c>
      <c r="B1302" s="53">
        <f>RasF!C15</f>
        <v>4</v>
      </c>
      <c r="C1302" s="53">
        <f>RasF!D15</f>
        <v>147053</v>
      </c>
      <c r="D1302" s="53">
        <f>RasF!E15</f>
        <v>74860</v>
      </c>
      <c r="E1302" s="53">
        <v>0</v>
      </c>
      <c r="F1302" s="53">
        <v>0</v>
      </c>
      <c r="G1302" s="54">
        <f t="shared" si="46"/>
        <v>1187.0920000000001</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14700</v>
      </c>
      <c r="D1316" s="53">
        <f>RasF!E29</f>
        <v>14700</v>
      </c>
      <c r="E1316" s="53">
        <v>0</v>
      </c>
      <c r="F1316" s="53">
        <v>0</v>
      </c>
      <c r="G1316" s="54">
        <f t="shared" si="50"/>
        <v>793.8</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14700</v>
      </c>
      <c r="D1318" s="53">
        <f>RasF!E31</f>
        <v>14700</v>
      </c>
      <c r="E1318" s="53">
        <v>0</v>
      </c>
      <c r="F1318" s="53">
        <v>0</v>
      </c>
      <c r="G1318" s="54">
        <f t="shared" si="50"/>
        <v>882</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262270</v>
      </c>
      <c r="D1322" s="53">
        <f>RasF!E35</f>
        <v>279719</v>
      </c>
      <c r="E1322" s="53">
        <v>0</v>
      </c>
      <c r="F1322" s="53">
        <v>0</v>
      </c>
      <c r="G1322" s="54">
        <f t="shared" si="50"/>
        <v>19720.992000000002</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262270</v>
      </c>
      <c r="D1324" s="53">
        <f>RasF!E37</f>
        <v>279719</v>
      </c>
      <c r="E1324" s="53">
        <v>0</v>
      </c>
      <c r="F1324" s="53">
        <v>0</v>
      </c>
      <c r="G1324" s="54">
        <f t="shared" si="50"/>
        <v>21364.407999999999</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113</v>
      </c>
      <c r="D1329" s="53">
        <f>RasF!E42</f>
        <v>160916</v>
      </c>
      <c r="E1329" s="53">
        <v>0</v>
      </c>
      <c r="F1329" s="53">
        <v>0</v>
      </c>
      <c r="G1329" s="54">
        <f t="shared" si="50"/>
        <v>9980.2950000000001</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113</v>
      </c>
      <c r="D1333" s="53">
        <f>RasF!E46</f>
        <v>77166</v>
      </c>
      <c r="E1333" s="53">
        <v>0</v>
      </c>
      <c r="F1333" s="53">
        <v>0</v>
      </c>
      <c r="G1333" s="54">
        <f t="shared" si="50"/>
        <v>5405.5750000000007</v>
      </c>
      <c r="H1333" s="54">
        <f t="shared" si="49"/>
        <v>0</v>
      </c>
      <c r="I1333" s="55">
        <v>0</v>
      </c>
    </row>
    <row r="1334" spans="1:9" x14ac:dyDescent="0.2">
      <c r="A1334" s="52">
        <v>154</v>
      </c>
      <c r="B1334" s="53">
        <f>RasF!C47</f>
        <v>36</v>
      </c>
      <c r="C1334" s="53">
        <f>RasF!D47</f>
        <v>113</v>
      </c>
      <c r="D1334" s="53">
        <f>RasF!E47</f>
        <v>77166</v>
      </c>
      <c r="E1334" s="53">
        <v>0</v>
      </c>
      <c r="F1334" s="53">
        <v>0</v>
      </c>
      <c r="G1334" s="54">
        <f t="shared" si="50"/>
        <v>5560.0199999999995</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83750</v>
      </c>
      <c r="E1348" s="53">
        <v>0</v>
      </c>
      <c r="F1348" s="53">
        <v>0</v>
      </c>
      <c r="G1348" s="54">
        <f t="shared" si="50"/>
        <v>8375</v>
      </c>
      <c r="H1348" s="54">
        <f t="shared" si="49"/>
        <v>0</v>
      </c>
      <c r="I1348" s="55">
        <v>0</v>
      </c>
    </row>
    <row r="1349" spans="1:9" x14ac:dyDescent="0.2">
      <c r="A1349" s="52">
        <v>154</v>
      </c>
      <c r="B1349" s="53">
        <f>RasF!C62</f>
        <v>51</v>
      </c>
      <c r="C1349" s="53">
        <f>RasF!D62</f>
        <v>0</v>
      </c>
      <c r="D1349" s="53">
        <f>RasF!E62</f>
        <v>83750</v>
      </c>
      <c r="E1349" s="53">
        <v>0</v>
      </c>
      <c r="F1349" s="53">
        <v>0</v>
      </c>
      <c r="G1349" s="54">
        <f t="shared" si="50"/>
        <v>8542.5</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968905</v>
      </c>
      <c r="D1376" s="53">
        <f>RasF!E89</f>
        <v>832702</v>
      </c>
      <c r="E1376" s="53">
        <v>0</v>
      </c>
      <c r="F1376" s="53">
        <v>0</v>
      </c>
      <c r="G1376" s="54">
        <f t="shared" si="52"/>
        <v>205476.10200000001</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181948</v>
      </c>
      <c r="D1378" s="53">
        <f>RasF!E91</f>
        <v>169402</v>
      </c>
      <c r="E1378" s="53">
        <v>0</v>
      </c>
      <c r="F1378" s="53">
        <v>0</v>
      </c>
      <c r="G1378" s="54">
        <f t="shared" si="52"/>
        <v>41660.160000000003</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89087</v>
      </c>
      <c r="D1380" s="53">
        <f>RasF!E93</f>
        <v>98513</v>
      </c>
      <c r="E1380" s="53">
        <v>0</v>
      </c>
      <c r="F1380" s="53">
        <v>0</v>
      </c>
      <c r="G1380" s="54">
        <f t="shared" si="52"/>
        <v>23461.266000000003</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697870</v>
      </c>
      <c r="D1382" s="53">
        <f>RasF!E95</f>
        <v>564787</v>
      </c>
      <c r="E1382" s="53">
        <v>0</v>
      </c>
      <c r="F1382" s="53">
        <v>0</v>
      </c>
      <c r="G1382" s="54">
        <f t="shared" si="52"/>
        <v>153505.296</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192672</v>
      </c>
      <c r="D1401" s="53">
        <f>RasF!E114</f>
        <v>578170</v>
      </c>
      <c r="E1401" s="53">
        <v>0</v>
      </c>
      <c r="F1401" s="53">
        <v>0</v>
      </c>
      <c r="G1401" s="54">
        <f t="shared" si="52"/>
        <v>138948.23599999998</v>
      </c>
      <c r="H1401" s="54">
        <f t="shared" si="51"/>
        <v>0</v>
      </c>
      <c r="I1401" s="55">
        <v>0</v>
      </c>
    </row>
    <row r="1402" spans="1:9" x14ac:dyDescent="0.2">
      <c r="A1402" s="52">
        <v>154</v>
      </c>
      <c r="B1402" s="53">
        <f>RasF!C115</f>
        <v>104</v>
      </c>
      <c r="C1402" s="53">
        <f>RasF!D115</f>
        <v>142672</v>
      </c>
      <c r="D1402" s="53">
        <f>RasF!E115</f>
        <v>526170</v>
      </c>
      <c r="E1402" s="53">
        <v>0</v>
      </c>
      <c r="F1402" s="53">
        <v>0</v>
      </c>
      <c r="G1402" s="54">
        <f t="shared" si="52"/>
        <v>124281.24799999999</v>
      </c>
      <c r="H1402" s="54">
        <f t="shared" si="51"/>
        <v>0</v>
      </c>
      <c r="I1402" s="55">
        <v>0</v>
      </c>
    </row>
    <row r="1403" spans="1:9" x14ac:dyDescent="0.2">
      <c r="A1403" s="52">
        <v>154</v>
      </c>
      <c r="B1403" s="53">
        <f>RasF!C116</f>
        <v>105</v>
      </c>
      <c r="C1403" s="53">
        <f>RasF!D116</f>
        <v>50000</v>
      </c>
      <c r="D1403" s="53">
        <f>RasF!E116</f>
        <v>52000</v>
      </c>
      <c r="E1403" s="53">
        <v>0</v>
      </c>
      <c r="F1403" s="53">
        <v>0</v>
      </c>
      <c r="G1403" s="54">
        <f t="shared" si="52"/>
        <v>16170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5350213</v>
      </c>
      <c r="D1408" s="53">
        <f>RasF!E121</f>
        <v>7604433</v>
      </c>
      <c r="E1408" s="53">
        <v>0</v>
      </c>
      <c r="F1408" s="53">
        <v>0</v>
      </c>
      <c r="G1408" s="54">
        <f t="shared" si="52"/>
        <v>2261498.69</v>
      </c>
      <c r="H1408" s="54">
        <f t="shared" si="51"/>
        <v>0</v>
      </c>
      <c r="I1408" s="55">
        <v>0</v>
      </c>
    </row>
    <row r="1409" spans="1:9" x14ac:dyDescent="0.2">
      <c r="A1409" s="52">
        <v>154</v>
      </c>
      <c r="B1409" s="53">
        <f>RasF!C122</f>
        <v>111</v>
      </c>
      <c r="C1409" s="53">
        <f>RasF!D122</f>
        <v>5230138</v>
      </c>
      <c r="D1409" s="53">
        <f>RasF!E122</f>
        <v>7464663</v>
      </c>
      <c r="E1409" s="53">
        <v>0</v>
      </c>
      <c r="F1409" s="53">
        <v>0</v>
      </c>
      <c r="G1409" s="54">
        <f t="shared" si="52"/>
        <v>2237700.5039999997</v>
      </c>
      <c r="H1409" s="54">
        <f t="shared" si="51"/>
        <v>0</v>
      </c>
      <c r="I1409" s="55">
        <v>0</v>
      </c>
    </row>
    <row r="1410" spans="1:9" x14ac:dyDescent="0.2">
      <c r="A1410" s="52">
        <v>154</v>
      </c>
      <c r="B1410" s="53">
        <f>RasF!C123</f>
        <v>112</v>
      </c>
      <c r="C1410" s="53">
        <f>RasF!D123</f>
        <v>4021373</v>
      </c>
      <c r="D1410" s="53">
        <f>RasF!E123</f>
        <v>4157244</v>
      </c>
      <c r="E1410" s="53">
        <v>0</v>
      </c>
      <c r="F1410" s="53">
        <v>0</v>
      </c>
      <c r="G1410" s="54">
        <f t="shared" si="52"/>
        <v>1381616.432</v>
      </c>
      <c r="H1410" s="54">
        <f t="shared" si="51"/>
        <v>0</v>
      </c>
      <c r="I1410" s="55">
        <v>0</v>
      </c>
    </row>
    <row r="1411" spans="1:9" x14ac:dyDescent="0.2">
      <c r="A1411" s="52">
        <v>154</v>
      </c>
      <c r="B1411" s="53">
        <f>RasF!C124</f>
        <v>113</v>
      </c>
      <c r="C1411" s="53">
        <f>RasF!D124</f>
        <v>1208765</v>
      </c>
      <c r="D1411" s="53">
        <f>RasF!E124</f>
        <v>3307419</v>
      </c>
      <c r="E1411" s="53">
        <v>0</v>
      </c>
      <c r="F1411" s="53">
        <v>0</v>
      </c>
      <c r="G1411" s="54">
        <f t="shared" si="52"/>
        <v>884067.13899999997</v>
      </c>
      <c r="H1411" s="54">
        <f t="shared" si="51"/>
        <v>0</v>
      </c>
      <c r="I1411" s="55">
        <v>0</v>
      </c>
    </row>
    <row r="1412" spans="1:9" x14ac:dyDescent="0.2">
      <c r="A1412" s="52">
        <v>154</v>
      </c>
      <c r="B1412" s="53">
        <f>RasF!C125</f>
        <v>114</v>
      </c>
      <c r="C1412" s="53">
        <f>RasF!D125</f>
        <v>30975</v>
      </c>
      <c r="D1412" s="53">
        <f>RasF!E125</f>
        <v>30570</v>
      </c>
      <c r="E1412" s="53">
        <v>0</v>
      </c>
      <c r="F1412" s="53">
        <v>0</v>
      </c>
      <c r="G1412" s="54">
        <f t="shared" si="52"/>
        <v>10501.11</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30975</v>
      </c>
      <c r="D1414" s="53">
        <f>RasF!E127</f>
        <v>30570</v>
      </c>
      <c r="E1414" s="53">
        <v>0</v>
      </c>
      <c r="F1414" s="53">
        <v>0</v>
      </c>
      <c r="G1414" s="54">
        <f t="shared" si="52"/>
        <v>10685.34</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89100</v>
      </c>
      <c r="D1419" s="53">
        <f>RasF!E132</f>
        <v>109200</v>
      </c>
      <c r="E1419" s="53">
        <v>0</v>
      </c>
      <c r="F1419" s="53">
        <v>0</v>
      </c>
      <c r="G1419" s="54">
        <f t="shared" si="52"/>
        <v>37207.5</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1700333</v>
      </c>
      <c r="D1423" s="53">
        <f>RasF!E136</f>
        <v>708786</v>
      </c>
      <c r="E1423" s="53">
        <v>0</v>
      </c>
      <c r="F1423" s="53">
        <v>0</v>
      </c>
      <c r="G1423" s="54">
        <f t="shared" si="52"/>
        <v>389738.125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89099</v>
      </c>
      <c r="D1427" s="53">
        <f>RasF!E140</f>
        <v>109011</v>
      </c>
      <c r="E1427" s="53">
        <v>0</v>
      </c>
      <c r="F1427" s="53">
        <v>0</v>
      </c>
      <c r="G1427" s="54">
        <f t="shared" si="52"/>
        <v>39618.608999999997</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87876</v>
      </c>
      <c r="D1429" s="53">
        <f>RasF!E142</f>
        <v>84629</v>
      </c>
      <c r="E1429" s="53">
        <v>0</v>
      </c>
      <c r="F1429" s="53">
        <v>0</v>
      </c>
      <c r="G1429" s="54">
        <f t="shared" si="52"/>
        <v>33684.554000000004</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6074</v>
      </c>
      <c r="D1431" s="53">
        <f>RasF!E144</f>
        <v>15295</v>
      </c>
      <c r="E1431" s="53">
        <v>0</v>
      </c>
      <c r="F1431" s="53">
        <v>0</v>
      </c>
      <c r="G1431" s="54">
        <f t="shared" si="52"/>
        <v>4876.3119999999999</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1517284</v>
      </c>
      <c r="D1434" s="53">
        <f>RasF!E147</f>
        <v>499851</v>
      </c>
      <c r="E1434" s="53">
        <v>0</v>
      </c>
      <c r="F1434" s="53">
        <v>0</v>
      </c>
      <c r="G1434" s="54">
        <f t="shared" si="52"/>
        <v>342310.09600000002</v>
      </c>
      <c r="H1434" s="54">
        <f t="shared" si="53"/>
        <v>0</v>
      </c>
      <c r="I1434" s="55">
        <v>0</v>
      </c>
    </row>
    <row r="1435" spans="1:9" x14ac:dyDescent="0.2">
      <c r="A1435" s="61">
        <v>154</v>
      </c>
      <c r="B1435" s="62">
        <f>RasF!C148</f>
        <v>137</v>
      </c>
      <c r="C1435" s="62">
        <f>RasF!D148</f>
        <v>10366108</v>
      </c>
      <c r="D1435" s="62">
        <f>RasF!E148</f>
        <v>11999312</v>
      </c>
      <c r="E1435" s="62">
        <v>0</v>
      </c>
      <c r="F1435" s="62">
        <v>0</v>
      </c>
      <c r="G1435" s="63">
        <f t="shared" si="52"/>
        <v>4707968.284</v>
      </c>
      <c r="H1435" s="63">
        <f t="shared" si="53"/>
        <v>0</v>
      </c>
      <c r="I1435" s="64">
        <v>0</v>
      </c>
    </row>
    <row r="1436" spans="1:9" x14ac:dyDescent="0.2">
      <c r="A1436" s="57">
        <v>156</v>
      </c>
      <c r="B1436" s="58">
        <f>PVRIO!C12</f>
        <v>1</v>
      </c>
      <c r="C1436" s="65">
        <f>PVRIO!D12</f>
        <v>0</v>
      </c>
      <c r="D1436" s="65">
        <f>PVRIO!E12</f>
        <v>422020</v>
      </c>
      <c r="E1436" s="65">
        <v>0</v>
      </c>
      <c r="F1436" s="65">
        <v>0</v>
      </c>
      <c r="G1436" s="59">
        <f t="shared" si="52"/>
        <v>844.04</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422020</v>
      </c>
      <c r="E1453" s="56">
        <v>0</v>
      </c>
      <c r="F1453" s="56">
        <v>0</v>
      </c>
      <c r="G1453" s="54">
        <f t="shared" si="54"/>
        <v>15192.72</v>
      </c>
      <c r="H1453" s="54">
        <f t="shared" si="53"/>
        <v>0</v>
      </c>
      <c r="I1453" s="55">
        <v>0</v>
      </c>
    </row>
    <row r="1454" spans="1:9" x14ac:dyDescent="0.2">
      <c r="A1454" s="52">
        <v>156</v>
      </c>
      <c r="B1454" s="53">
        <f>PVRIO!C30</f>
        <v>19</v>
      </c>
      <c r="C1454" s="56">
        <f>PVRIO!D30</f>
        <v>0</v>
      </c>
      <c r="D1454" s="56">
        <f>PVRIO!E30</f>
        <v>422020</v>
      </c>
      <c r="E1454" s="56">
        <v>0</v>
      </c>
      <c r="F1454" s="56">
        <v>0</v>
      </c>
      <c r="G1454" s="54">
        <f t="shared" si="54"/>
        <v>16036.76</v>
      </c>
      <c r="H1454" s="54">
        <f t="shared" si="53"/>
        <v>0</v>
      </c>
      <c r="I1454" s="55">
        <v>0</v>
      </c>
    </row>
    <row r="1455" spans="1:9" x14ac:dyDescent="0.2">
      <c r="A1455" s="52">
        <v>156</v>
      </c>
      <c r="B1455" s="53">
        <f>PVRIO!C31</f>
        <v>20</v>
      </c>
      <c r="C1455" s="56">
        <f>PVRIO!D31</f>
        <v>0</v>
      </c>
      <c r="D1455" s="56">
        <f>PVRIO!E31</f>
        <v>70865</v>
      </c>
      <c r="E1455" s="56">
        <v>0</v>
      </c>
      <c r="F1455" s="56">
        <v>0</v>
      </c>
      <c r="G1455" s="54">
        <f t="shared" si="54"/>
        <v>2834.6</v>
      </c>
      <c r="H1455" s="54">
        <f t="shared" si="53"/>
        <v>0</v>
      </c>
      <c r="I1455" s="55">
        <v>0</v>
      </c>
    </row>
    <row r="1456" spans="1:9" x14ac:dyDescent="0.2">
      <c r="A1456" s="52">
        <v>156</v>
      </c>
      <c r="B1456" s="53">
        <f>PVRIO!C32</f>
        <v>21</v>
      </c>
      <c r="C1456" s="56">
        <f>PVRIO!D32</f>
        <v>0</v>
      </c>
      <c r="D1456" s="56">
        <f>PVRIO!E32</f>
        <v>351155</v>
      </c>
      <c r="E1456" s="56">
        <v>0</v>
      </c>
      <c r="F1456" s="56">
        <v>0</v>
      </c>
      <c r="G1456" s="54">
        <f t="shared" si="54"/>
        <v>14748.51</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5167839</v>
      </c>
      <c r="D1480" s="65"/>
      <c r="E1480" s="65">
        <v>0</v>
      </c>
      <c r="F1480" s="65">
        <v>0</v>
      </c>
      <c r="G1480" s="59">
        <f t="shared" ref="G1480:G1513" si="55">B1480/1000*C1480</f>
        <v>5167.8389999999999</v>
      </c>
      <c r="H1480" s="59">
        <f t="shared" ref="H1480:H1513" si="56">ABS(C1480-ROUND(C1480,0))</f>
        <v>0</v>
      </c>
      <c r="I1480" s="60">
        <v>0</v>
      </c>
    </row>
    <row r="1481" spans="1:9" x14ac:dyDescent="0.2">
      <c r="A1481" s="68">
        <v>159</v>
      </c>
      <c r="B1481" s="56">
        <f>Obv!C13</f>
        <v>2</v>
      </c>
      <c r="C1481" s="56">
        <f>Obv!D13</f>
        <v>19140685</v>
      </c>
      <c r="D1481" s="56">
        <v>0</v>
      </c>
      <c r="E1481" s="56">
        <v>0</v>
      </c>
      <c r="F1481" s="56">
        <v>0</v>
      </c>
      <c r="G1481" s="54">
        <f t="shared" si="55"/>
        <v>38281.370000000003</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5236153</v>
      </c>
      <c r="D1483" s="56">
        <v>0</v>
      </c>
      <c r="E1483" s="56">
        <v>0</v>
      </c>
      <c r="F1483" s="56">
        <v>0</v>
      </c>
      <c r="G1483" s="54">
        <f t="shared" si="55"/>
        <v>20944.612000000001</v>
      </c>
      <c r="H1483" s="54">
        <f t="shared" si="56"/>
        <v>0</v>
      </c>
      <c r="I1483" s="55">
        <v>0</v>
      </c>
    </row>
    <row r="1484" spans="1:9" x14ac:dyDescent="0.2">
      <c r="A1484" s="68">
        <v>159</v>
      </c>
      <c r="B1484" s="56">
        <f>Obv!C16</f>
        <v>5</v>
      </c>
      <c r="C1484" s="56">
        <f>Obv!D16</f>
        <v>1085135</v>
      </c>
      <c r="D1484" s="56">
        <v>0</v>
      </c>
      <c r="E1484" s="56">
        <v>0</v>
      </c>
      <c r="F1484" s="56">
        <v>0</v>
      </c>
      <c r="G1484" s="54">
        <f t="shared" si="55"/>
        <v>5425.6750000000002</v>
      </c>
      <c r="H1484" s="54">
        <f t="shared" si="56"/>
        <v>0</v>
      </c>
      <c r="I1484" s="55">
        <v>0</v>
      </c>
    </row>
    <row r="1485" spans="1:9" x14ac:dyDescent="0.2">
      <c r="A1485" s="68">
        <v>159</v>
      </c>
      <c r="B1485" s="56">
        <f>Obv!C17</f>
        <v>6</v>
      </c>
      <c r="C1485" s="56">
        <f>Obv!D17</f>
        <v>1516736</v>
      </c>
      <c r="D1485" s="56">
        <v>0</v>
      </c>
      <c r="E1485" s="56">
        <v>0</v>
      </c>
      <c r="F1485" s="56">
        <v>0</v>
      </c>
      <c r="G1485" s="54">
        <f t="shared" si="55"/>
        <v>9100.4160000000011</v>
      </c>
      <c r="H1485" s="54">
        <f t="shared" si="56"/>
        <v>0</v>
      </c>
      <c r="I1485" s="55">
        <v>0</v>
      </c>
    </row>
    <row r="1486" spans="1:9" x14ac:dyDescent="0.2">
      <c r="A1486" s="68">
        <v>159</v>
      </c>
      <c r="B1486" s="56">
        <f>Obv!C18</f>
        <v>7</v>
      </c>
      <c r="C1486" s="56">
        <f>Obv!D18</f>
        <v>69724</v>
      </c>
      <c r="D1486" s="56">
        <v>0</v>
      </c>
      <c r="E1486" s="56">
        <v>0</v>
      </c>
      <c r="F1486" s="56">
        <v>0</v>
      </c>
      <c r="G1486" s="54">
        <f t="shared" si="55"/>
        <v>488.06799999999998</v>
      </c>
      <c r="H1486" s="54">
        <f t="shared" si="56"/>
        <v>0</v>
      </c>
      <c r="I1486" s="55">
        <v>0</v>
      </c>
    </row>
    <row r="1487" spans="1:9" x14ac:dyDescent="0.2">
      <c r="A1487" s="68">
        <v>159</v>
      </c>
      <c r="B1487" s="56">
        <f>Obv!C19</f>
        <v>8</v>
      </c>
      <c r="C1487" s="56">
        <f>Obv!D19</f>
        <v>12825</v>
      </c>
      <c r="D1487" s="56">
        <v>0</v>
      </c>
      <c r="E1487" s="56">
        <v>0</v>
      </c>
      <c r="F1487" s="56">
        <v>0</v>
      </c>
      <c r="G1487" s="54">
        <f t="shared" si="55"/>
        <v>102.60000000000001</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310087</v>
      </c>
      <c r="D1489" s="56">
        <v>0</v>
      </c>
      <c r="E1489" s="56">
        <v>0</v>
      </c>
      <c r="F1489" s="56">
        <v>0</v>
      </c>
      <c r="G1489" s="54">
        <f t="shared" si="55"/>
        <v>3100.87</v>
      </c>
      <c r="H1489" s="54">
        <f t="shared" si="56"/>
        <v>0</v>
      </c>
      <c r="I1489" s="55">
        <v>0</v>
      </c>
    </row>
    <row r="1490" spans="1:9" x14ac:dyDescent="0.2">
      <c r="A1490" s="68">
        <v>159</v>
      </c>
      <c r="B1490" s="56">
        <f>Obv!C22</f>
        <v>11</v>
      </c>
      <c r="C1490" s="56">
        <f>Obv!D22</f>
        <v>650506</v>
      </c>
      <c r="D1490" s="56">
        <v>0</v>
      </c>
      <c r="E1490" s="56">
        <v>0</v>
      </c>
      <c r="F1490" s="56">
        <v>0</v>
      </c>
      <c r="G1490" s="54">
        <f t="shared" si="55"/>
        <v>7155.5659999999998</v>
      </c>
      <c r="H1490" s="54">
        <f t="shared" si="56"/>
        <v>0</v>
      </c>
      <c r="I1490" s="55">
        <v>0</v>
      </c>
    </row>
    <row r="1491" spans="1:9" x14ac:dyDescent="0.2">
      <c r="A1491" s="68">
        <v>159</v>
      </c>
      <c r="B1491" s="56">
        <f>Obv!C23</f>
        <v>12</v>
      </c>
      <c r="C1491" s="56">
        <f>Obv!D23</f>
        <v>1591140</v>
      </c>
      <c r="D1491" s="56">
        <v>0</v>
      </c>
      <c r="E1491" s="56">
        <v>0</v>
      </c>
      <c r="F1491" s="56">
        <v>0</v>
      </c>
      <c r="G1491" s="54">
        <f t="shared" si="55"/>
        <v>19093.68</v>
      </c>
      <c r="H1491" s="54">
        <f t="shared" si="56"/>
        <v>0</v>
      </c>
      <c r="I1491" s="55">
        <v>0</v>
      </c>
    </row>
    <row r="1492" spans="1:9" x14ac:dyDescent="0.2">
      <c r="A1492" s="68">
        <v>159</v>
      </c>
      <c r="B1492" s="56">
        <f>Obv!C24</f>
        <v>13</v>
      </c>
      <c r="C1492" s="56">
        <f>Obv!D24</f>
        <v>7784099</v>
      </c>
      <c r="D1492" s="56">
        <v>0</v>
      </c>
      <c r="E1492" s="56">
        <v>0</v>
      </c>
      <c r="F1492" s="56">
        <v>0</v>
      </c>
      <c r="G1492" s="54">
        <f t="shared" si="55"/>
        <v>101193.287</v>
      </c>
      <c r="H1492" s="54">
        <f t="shared" si="56"/>
        <v>0</v>
      </c>
      <c r="I1492" s="55">
        <v>0</v>
      </c>
    </row>
    <row r="1493" spans="1:9" x14ac:dyDescent="0.2">
      <c r="A1493" s="68">
        <v>159</v>
      </c>
      <c r="B1493" s="56">
        <f>Obv!C25</f>
        <v>14</v>
      </c>
      <c r="C1493" s="56">
        <f>Obv!D25</f>
        <v>6120433</v>
      </c>
      <c r="D1493" s="56">
        <v>0</v>
      </c>
      <c r="E1493" s="56">
        <v>0</v>
      </c>
      <c r="F1493" s="56">
        <v>0</v>
      </c>
      <c r="G1493" s="54">
        <f t="shared" si="55"/>
        <v>85686.062000000005</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6120433</v>
      </c>
      <c r="D1497" s="56">
        <v>0</v>
      </c>
      <c r="E1497" s="56">
        <v>0</v>
      </c>
      <c r="F1497" s="56">
        <v>0</v>
      </c>
      <c r="G1497" s="54">
        <f t="shared" si="55"/>
        <v>110167.79399999999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13471647</v>
      </c>
      <c r="D1499" s="56">
        <v>0</v>
      </c>
      <c r="E1499" s="56">
        <v>0</v>
      </c>
      <c r="F1499" s="56">
        <v>0</v>
      </c>
      <c r="G1499" s="54">
        <f t="shared" si="55"/>
        <v>269432.94</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5154954</v>
      </c>
      <c r="D1501" s="56">
        <v>0</v>
      </c>
      <c r="E1501" s="56">
        <v>0</v>
      </c>
      <c r="F1501" s="56">
        <v>0</v>
      </c>
      <c r="G1501" s="54">
        <f t="shared" si="55"/>
        <v>113408.988</v>
      </c>
      <c r="H1501" s="54">
        <f t="shared" si="56"/>
        <v>0</v>
      </c>
      <c r="I1501" s="55">
        <v>0</v>
      </c>
    </row>
    <row r="1502" spans="1:9" x14ac:dyDescent="0.2">
      <c r="A1502" s="68">
        <v>159</v>
      </c>
      <c r="B1502" s="56">
        <f>Obv!C34</f>
        <v>23</v>
      </c>
      <c r="C1502" s="56">
        <f>Obv!D34</f>
        <v>1099706</v>
      </c>
      <c r="D1502" s="56">
        <v>0</v>
      </c>
      <c r="E1502" s="56">
        <v>0</v>
      </c>
      <c r="F1502" s="56">
        <v>0</v>
      </c>
      <c r="G1502" s="54">
        <f t="shared" si="55"/>
        <v>25293.238000000001</v>
      </c>
      <c r="H1502" s="54">
        <f t="shared" si="56"/>
        <v>0</v>
      </c>
      <c r="I1502" s="55">
        <v>0</v>
      </c>
    </row>
    <row r="1503" spans="1:9" x14ac:dyDescent="0.2">
      <c r="A1503" s="68">
        <v>159</v>
      </c>
      <c r="B1503" s="56">
        <f>Obv!C35</f>
        <v>24</v>
      </c>
      <c r="C1503" s="56">
        <f>Obv!D35</f>
        <v>1496860</v>
      </c>
      <c r="D1503" s="56">
        <v>0</v>
      </c>
      <c r="E1503" s="56">
        <v>0</v>
      </c>
      <c r="F1503" s="56">
        <v>0</v>
      </c>
      <c r="G1503" s="54">
        <f t="shared" si="55"/>
        <v>35924.639999999999</v>
      </c>
      <c r="H1503" s="54">
        <f t="shared" si="56"/>
        <v>0</v>
      </c>
      <c r="I1503" s="55">
        <v>0</v>
      </c>
    </row>
    <row r="1504" spans="1:9" x14ac:dyDescent="0.2">
      <c r="A1504" s="68">
        <v>159</v>
      </c>
      <c r="B1504" s="56">
        <f>Obv!C36</f>
        <v>25</v>
      </c>
      <c r="C1504" s="56">
        <f>Obv!D36</f>
        <v>56013</v>
      </c>
      <c r="D1504" s="56">
        <v>0</v>
      </c>
      <c r="E1504" s="56">
        <v>0</v>
      </c>
      <c r="F1504" s="56">
        <v>0</v>
      </c>
      <c r="G1504" s="54">
        <f t="shared" si="55"/>
        <v>1400.325</v>
      </c>
      <c r="H1504" s="54">
        <f t="shared" si="56"/>
        <v>0</v>
      </c>
      <c r="I1504" s="55">
        <v>0</v>
      </c>
    </row>
    <row r="1505" spans="1:9" x14ac:dyDescent="0.2">
      <c r="A1505" s="68">
        <v>159</v>
      </c>
      <c r="B1505" s="56">
        <f>Obv!C37</f>
        <v>26</v>
      </c>
      <c r="C1505" s="56">
        <f>Obv!D37</f>
        <v>2058</v>
      </c>
      <c r="D1505" s="56">
        <v>0</v>
      </c>
      <c r="E1505" s="56">
        <v>0</v>
      </c>
      <c r="F1505" s="56">
        <v>0</v>
      </c>
      <c r="G1505" s="54">
        <f t="shared" si="55"/>
        <v>53.507999999999996</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296137</v>
      </c>
      <c r="D1507" s="56">
        <v>0</v>
      </c>
      <c r="E1507" s="56">
        <v>0</v>
      </c>
      <c r="F1507" s="56">
        <v>0</v>
      </c>
      <c r="G1507" s="54">
        <f t="shared" si="55"/>
        <v>8291.8359999999993</v>
      </c>
      <c r="H1507" s="54">
        <f t="shared" si="56"/>
        <v>0</v>
      </c>
      <c r="I1507" s="55">
        <v>0</v>
      </c>
    </row>
    <row r="1508" spans="1:9" x14ac:dyDescent="0.2">
      <c r="A1508" s="68">
        <v>159</v>
      </c>
      <c r="B1508" s="56">
        <f>Obv!C40</f>
        <v>29</v>
      </c>
      <c r="C1508" s="56">
        <f>Obv!D40</f>
        <v>639597</v>
      </c>
      <c r="D1508" s="56">
        <v>0</v>
      </c>
      <c r="E1508" s="56">
        <v>0</v>
      </c>
      <c r="F1508" s="56">
        <v>0</v>
      </c>
      <c r="G1508" s="54">
        <f t="shared" si="55"/>
        <v>18548.313000000002</v>
      </c>
      <c r="H1508" s="54">
        <f t="shared" si="56"/>
        <v>0</v>
      </c>
      <c r="I1508" s="55">
        <v>0</v>
      </c>
    </row>
    <row r="1509" spans="1:9" x14ac:dyDescent="0.2">
      <c r="A1509" s="68">
        <v>159</v>
      </c>
      <c r="B1509" s="56">
        <f>Obv!C41</f>
        <v>30</v>
      </c>
      <c r="C1509" s="56">
        <f>Obv!D41</f>
        <v>1564583</v>
      </c>
      <c r="D1509" s="56">
        <v>0</v>
      </c>
      <c r="E1509" s="56">
        <v>0</v>
      </c>
      <c r="F1509" s="56">
        <v>0</v>
      </c>
      <c r="G1509" s="54">
        <f t="shared" si="55"/>
        <v>46937.49</v>
      </c>
      <c r="H1509" s="54">
        <f t="shared" si="56"/>
        <v>0</v>
      </c>
      <c r="I1509" s="55">
        <v>0</v>
      </c>
    </row>
    <row r="1510" spans="1:9" x14ac:dyDescent="0.2">
      <c r="A1510" s="68">
        <v>159</v>
      </c>
      <c r="B1510" s="56">
        <f>Obv!C42</f>
        <v>31</v>
      </c>
      <c r="C1510" s="56">
        <f>Obv!D42</f>
        <v>8081725</v>
      </c>
      <c r="D1510" s="56">
        <v>0</v>
      </c>
      <c r="E1510" s="56">
        <v>0</v>
      </c>
      <c r="F1510" s="56">
        <v>0</v>
      </c>
      <c r="G1510" s="54">
        <f t="shared" si="55"/>
        <v>250533.47500000001</v>
      </c>
      <c r="H1510" s="54">
        <f t="shared" si="56"/>
        <v>0</v>
      </c>
      <c r="I1510" s="55">
        <v>0</v>
      </c>
    </row>
    <row r="1511" spans="1:9" x14ac:dyDescent="0.2">
      <c r="A1511" s="68">
        <v>159</v>
      </c>
      <c r="B1511" s="56">
        <f>Obv!C43</f>
        <v>32</v>
      </c>
      <c r="C1511" s="56">
        <f>Obv!D43</f>
        <v>234968</v>
      </c>
      <c r="D1511" s="56">
        <v>0</v>
      </c>
      <c r="E1511" s="56">
        <v>0</v>
      </c>
      <c r="F1511" s="56">
        <v>0</v>
      </c>
      <c r="G1511" s="54">
        <f t="shared" si="55"/>
        <v>7518.9760000000006</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234968</v>
      </c>
      <c r="D1515" s="56">
        <v>0</v>
      </c>
      <c r="E1515" s="56">
        <v>0</v>
      </c>
      <c r="F1515" s="56">
        <v>0</v>
      </c>
      <c r="G1515" s="54">
        <f t="shared" si="57"/>
        <v>8458.848</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10836877</v>
      </c>
      <c r="D1517" s="56">
        <v>0</v>
      </c>
      <c r="E1517" s="56">
        <v>0</v>
      </c>
      <c r="F1517" s="56">
        <v>0</v>
      </c>
      <c r="G1517" s="54">
        <f t="shared" si="57"/>
        <v>411801.326</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10836876</v>
      </c>
      <c r="D1576" s="56">
        <v>0</v>
      </c>
      <c r="E1576" s="56">
        <v>0</v>
      </c>
      <c r="F1576" s="56">
        <v>0</v>
      </c>
      <c r="G1576" s="54">
        <f t="shared" si="59"/>
        <v>1051176.9720000001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407853</v>
      </c>
      <c r="D1578" s="56">
        <v>0</v>
      </c>
      <c r="E1578" s="56">
        <v>0</v>
      </c>
      <c r="F1578" s="56">
        <v>0</v>
      </c>
      <c r="G1578" s="54">
        <f t="shared" si="59"/>
        <v>40377.447</v>
      </c>
      <c r="H1578" s="54">
        <f t="shared" si="60"/>
        <v>0</v>
      </c>
      <c r="I1578" s="55">
        <v>0</v>
      </c>
    </row>
    <row r="1579" spans="1:9" x14ac:dyDescent="0.2">
      <c r="A1579" s="68">
        <v>159</v>
      </c>
      <c r="B1579" s="56">
        <f>Obv!C111</f>
        <v>100</v>
      </c>
      <c r="C1579" s="56">
        <f>Obv!D111</f>
        <v>585883</v>
      </c>
      <c r="D1579" s="56">
        <v>0</v>
      </c>
      <c r="E1579" s="56">
        <v>0</v>
      </c>
      <c r="F1579" s="56">
        <v>0</v>
      </c>
      <c r="G1579" s="54">
        <f t="shared" si="59"/>
        <v>58588.3</v>
      </c>
      <c r="H1579" s="54">
        <f t="shared" si="60"/>
        <v>0</v>
      </c>
      <c r="I1579" s="55">
        <v>0</v>
      </c>
    </row>
    <row r="1580" spans="1:9" x14ac:dyDescent="0.2">
      <c r="A1580" s="69">
        <v>159</v>
      </c>
      <c r="B1580" s="66">
        <f>Obv!C112</f>
        <v>101</v>
      </c>
      <c r="C1580" s="66">
        <f>Obv!D112</f>
        <v>9843140</v>
      </c>
      <c r="D1580" s="66">
        <v>0</v>
      </c>
      <c r="E1580" s="66">
        <v>0</v>
      </c>
      <c r="F1580" s="66">
        <v>0</v>
      </c>
      <c r="G1580" s="63">
        <f t="shared" si="59"/>
        <v>994157.14</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320"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3602</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3602</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23"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C20" sqref="C20:K2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e">
        <f ca="1" xml:space="preserve"> CELL("filename")</f>
        <v>#N/A</v>
      </c>
    </row>
    <row r="3" spans="1:14" ht="32.1" customHeight="1" x14ac:dyDescent="0.2">
      <c r="B3" s="3"/>
      <c r="C3" s="3"/>
      <c r="D3" s="3"/>
      <c r="E3" s="3"/>
      <c r="F3" s="3"/>
      <c r="G3" s="3"/>
      <c r="H3" s="85">
        <f>LOOKUP(B22,A111:A667,C111:C667)</f>
        <v>6</v>
      </c>
      <c r="I3" s="3"/>
      <c r="J3" s="384" t="s">
        <v>3100</v>
      </c>
      <c r="K3" s="384"/>
      <c r="N3" s="1" t="e">
        <f ca="1">FIND("xlsx",N2,3)</f>
        <v>#N/A</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3850</v>
      </c>
      <c r="B6" s="22">
        <v>27915</v>
      </c>
      <c r="C6" s="8"/>
      <c r="D6" s="390" t="s">
        <v>3854</v>
      </c>
      <c r="E6" s="391"/>
      <c r="F6" s="11" t="s">
        <v>568</v>
      </c>
      <c r="G6" s="8"/>
      <c r="H6" s="8"/>
      <c r="I6" s="8"/>
      <c r="J6" s="404">
        <f>SUM(Skriveni!G2:G1580)</f>
        <v>758155362.81400013</v>
      </c>
      <c r="K6" s="404"/>
    </row>
    <row r="7" spans="1:14" ht="3" customHeight="1" x14ac:dyDescent="0.2">
      <c r="A7" s="8"/>
      <c r="B7" s="8"/>
      <c r="C7" s="8"/>
      <c r="D7" s="8"/>
      <c r="E7" s="8"/>
      <c r="F7" s="8"/>
      <c r="G7" s="8"/>
      <c r="H7" s="8"/>
      <c r="I7" s="8"/>
      <c r="J7" s="8"/>
      <c r="K7" s="8"/>
    </row>
    <row r="8" spans="1:14" ht="15" customHeight="1" x14ac:dyDescent="0.2">
      <c r="A8" s="18" t="s">
        <v>3851</v>
      </c>
      <c r="B8" s="23">
        <v>2782081</v>
      </c>
      <c r="C8" s="418" t="s">
        <v>2306</v>
      </c>
      <c r="D8" s="419"/>
      <c r="E8" s="419"/>
      <c r="F8" s="419"/>
      <c r="G8" s="419"/>
      <c r="H8" s="420"/>
      <c r="I8" s="117" t="s">
        <v>3460</v>
      </c>
      <c r="J8" s="382" t="s">
        <v>3858</v>
      </c>
      <c r="K8" s="382"/>
    </row>
    <row r="9" spans="1:14" ht="3" customHeight="1" x14ac:dyDescent="0.2">
      <c r="A9" s="8"/>
      <c r="B9" s="8"/>
      <c r="C9" s="8"/>
      <c r="D9" s="8"/>
      <c r="E9" s="8"/>
      <c r="F9" s="8"/>
      <c r="G9" s="8"/>
      <c r="H9" s="8"/>
      <c r="I9" s="8"/>
      <c r="J9" s="8"/>
      <c r="K9" s="8"/>
    </row>
    <row r="10" spans="1:14" ht="15" customHeight="1" x14ac:dyDescent="0.2">
      <c r="A10" s="18" t="s">
        <v>3852</v>
      </c>
      <c r="B10" s="425" t="s">
        <v>4327</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48361</v>
      </c>
      <c r="C12" s="379" t="s">
        <v>1103</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7" t="s">
        <v>4328</v>
      </c>
      <c r="C14" s="408"/>
      <c r="D14" s="408"/>
      <c r="E14" s="408"/>
      <c r="F14" s="408"/>
      <c r="G14" s="409"/>
      <c r="H14" s="8"/>
      <c r="I14" s="8"/>
      <c r="J14" s="18" t="s">
        <v>3719</v>
      </c>
      <c r="K14" s="41">
        <v>77676397565</v>
      </c>
    </row>
    <row r="15" spans="1:14" ht="3" customHeight="1" x14ac:dyDescent="0.2">
      <c r="A15" s="8"/>
      <c r="B15" s="8"/>
      <c r="C15" s="8"/>
      <c r="D15" s="8"/>
      <c r="E15" s="8"/>
      <c r="F15" s="8"/>
      <c r="G15" s="8"/>
      <c r="H15" s="8"/>
      <c r="I15" s="8"/>
      <c r="J15" s="8"/>
      <c r="K15" s="8"/>
    </row>
    <row r="16" spans="1:14" ht="15" customHeight="1" x14ac:dyDescent="0.2">
      <c r="A16" s="18" t="s">
        <v>3856</v>
      </c>
      <c r="B16" s="10">
        <v>22</v>
      </c>
      <c r="C16" s="401" t="str">
        <f>IF(B16&gt;0,LOOKUP(B16,A70:A78,B70:B78),"Razina nije upisana")</f>
        <v>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559</v>
      </c>
      <c r="C22" s="401" t="str">
        <f>IF(B22&gt;0, "Županija: " &amp; LOOKUP(H3,A87:A107,B87:B107) &amp; ", grad/općina: " &amp; LOOKUP(B22,A111:A667,B111:B667),"Šifra grada/općine nije upisana")</f>
        <v>Županija: KOPRIVNIČKO-KRIŽEVAČKA, grad/općina: KALINOVAC</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4329</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4330</v>
      </c>
      <c r="I27" s="395"/>
      <c r="J27" s="9" t="s">
        <v>1902</v>
      </c>
      <c r="K27" s="11" t="s">
        <v>4331</v>
      </c>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4332</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4334</v>
      </c>
      <c r="C31" s="410" t="s">
        <v>3303</v>
      </c>
      <c r="D31" s="411"/>
      <c r="E31" s="77" t="str">
        <f>IF(Kont!E304&gt;0,Kont!E304,"Nema")</f>
        <v>Nema</v>
      </c>
      <c r="F31" s="8"/>
      <c r="G31" s="9" t="s">
        <v>1904</v>
      </c>
      <c r="H31" s="396" t="s">
        <v>4332</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4333</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4187</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11086219</v>
      </c>
      <c r="K39" s="95">
        <f>PRRAS!E12</f>
        <v>11083438</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5845070</v>
      </c>
      <c r="K40" s="98">
        <f>PRRAS!E157</f>
        <v>5119675</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0</v>
      </c>
      <c r="K41" s="98">
        <f>PRRAS!E651</f>
        <v>3927511</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115118</v>
      </c>
      <c r="K42" s="101">
        <f>PRRAS!E652</f>
        <v>0</v>
      </c>
    </row>
    <row r="43" spans="1:11" ht="22.5" x14ac:dyDescent="0.2">
      <c r="A43" s="211"/>
      <c r="B43" s="412" t="s">
        <v>2047</v>
      </c>
      <c r="C43" s="412"/>
      <c r="D43" s="412"/>
      <c r="E43" s="412"/>
      <c r="F43" s="412"/>
      <c r="G43" s="412"/>
      <c r="H43" s="412"/>
      <c r="I43" s="212" t="s">
        <v>4187</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48756344</v>
      </c>
      <c r="K44" s="95">
        <f>Bil!E13</f>
        <v>52936333</v>
      </c>
    </row>
    <row r="45" spans="1:11" ht="12.95" customHeight="1" x14ac:dyDescent="0.2">
      <c r="A45" s="434"/>
      <c r="B45" s="403" t="str">
        <f>Bil!B74</f>
        <v>Financijska imovina (AOP 064+073+082+113+129+141+159+165)</v>
      </c>
      <c r="C45" s="428"/>
      <c r="D45" s="428"/>
      <c r="E45" s="428"/>
      <c r="F45" s="428"/>
      <c r="G45" s="428"/>
      <c r="H45" s="428"/>
      <c r="I45" s="96">
        <f>Bil!C74</f>
        <v>63</v>
      </c>
      <c r="J45" s="97">
        <f>Bil!D74</f>
        <v>1374587</v>
      </c>
      <c r="K45" s="98">
        <f>Bil!E74</f>
        <v>5200629</v>
      </c>
    </row>
    <row r="46" spans="1:11" ht="12.95" customHeight="1" x14ac:dyDescent="0.2">
      <c r="A46" s="434"/>
      <c r="B46" s="403" t="str">
        <f>Bil!B181</f>
        <v>Obveze (AOP 171+183+184+200+228)</v>
      </c>
      <c r="C46" s="428"/>
      <c r="D46" s="428"/>
      <c r="E46" s="428"/>
      <c r="F46" s="428"/>
      <c r="G46" s="428"/>
      <c r="H46" s="428"/>
      <c r="I46" s="96">
        <f>Bil!C181</f>
        <v>170</v>
      </c>
      <c r="J46" s="97">
        <f>Bil!D181</f>
        <v>5167839</v>
      </c>
      <c r="K46" s="98">
        <f>Bil!E181</f>
        <v>10836875</v>
      </c>
    </row>
    <row r="47" spans="1:11" ht="12.95" customHeight="1" x14ac:dyDescent="0.2">
      <c r="A47" s="435"/>
      <c r="B47" s="413" t="str">
        <f>Bil!B242</f>
        <v>Vlastiti izvori (AOP 232 + 239 - 248 + 249 do 251)</v>
      </c>
      <c r="C47" s="414"/>
      <c r="D47" s="414"/>
      <c r="E47" s="414"/>
      <c r="F47" s="414"/>
      <c r="G47" s="414"/>
      <c r="H47" s="414"/>
      <c r="I47" s="99">
        <f>Bil!C242</f>
        <v>231</v>
      </c>
      <c r="J47" s="100">
        <f>Bil!D242</f>
        <v>44963092</v>
      </c>
      <c r="K47" s="101">
        <f>Bil!E242</f>
        <v>47300087</v>
      </c>
    </row>
    <row r="48" spans="1:11" ht="22.5" x14ac:dyDescent="0.2">
      <c r="A48" s="211"/>
      <c r="B48" s="412" t="s">
        <v>2047</v>
      </c>
      <c r="C48" s="412"/>
      <c r="D48" s="412"/>
      <c r="E48" s="412"/>
      <c r="F48" s="412"/>
      <c r="G48" s="412"/>
      <c r="H48" s="412"/>
      <c r="I48" s="212" t="s">
        <v>4187</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1876902</v>
      </c>
      <c r="K49" s="95">
        <f>RasF!E12</f>
        <v>1819886</v>
      </c>
    </row>
    <row r="50" spans="1:11" ht="12.95" customHeight="1" x14ac:dyDescent="0.2">
      <c r="A50" s="434"/>
      <c r="B50" s="403" t="str">
        <f>RasF!B42</f>
        <v>Ekonomski poslovi (AOP 032+035+039+046+050+056+057+062+070)</v>
      </c>
      <c r="C50" s="403"/>
      <c r="D50" s="403"/>
      <c r="E50" s="403"/>
      <c r="F50" s="403"/>
      <c r="G50" s="403"/>
      <c r="H50" s="403"/>
      <c r="I50" s="96">
        <f>RasF!C42</f>
        <v>31</v>
      </c>
      <c r="J50" s="97">
        <f>RasF!D42</f>
        <v>113</v>
      </c>
      <c r="K50" s="98">
        <f>RasF!E42</f>
        <v>160916</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697870</v>
      </c>
      <c r="K51" s="98">
        <f>RasF!E95</f>
        <v>564787</v>
      </c>
    </row>
    <row r="52" spans="1:11" ht="12.95" customHeight="1" x14ac:dyDescent="0.2">
      <c r="A52" s="434"/>
      <c r="B52" s="403" t="str">
        <f>RasF!B121</f>
        <v>Obrazovanje (AOP 111+114+117+118+121 do 124)</v>
      </c>
      <c r="C52" s="403"/>
      <c r="D52" s="403"/>
      <c r="E52" s="403"/>
      <c r="F52" s="403"/>
      <c r="G52" s="403"/>
      <c r="H52" s="403"/>
      <c r="I52" s="96">
        <f>RasF!C121</f>
        <v>110</v>
      </c>
      <c r="J52" s="97">
        <f>RasF!D121</f>
        <v>5350213</v>
      </c>
      <c r="K52" s="98">
        <f>RasF!E121</f>
        <v>7604433</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10366108</v>
      </c>
      <c r="K53" s="101">
        <f>RasF!E148</f>
        <v>11999312</v>
      </c>
    </row>
    <row r="54" spans="1:11" ht="22.5" x14ac:dyDescent="0.2">
      <c r="A54" s="211"/>
      <c r="B54" s="412" t="s">
        <v>2047</v>
      </c>
      <c r="C54" s="412"/>
      <c r="D54" s="412"/>
      <c r="E54" s="412"/>
      <c r="F54" s="412"/>
      <c r="G54" s="412"/>
      <c r="H54" s="412"/>
      <c r="I54" s="212" t="s">
        <v>4187</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0</v>
      </c>
      <c r="K55" s="95">
        <f>PVRIO!E12</f>
        <v>422020</v>
      </c>
    </row>
    <row r="56" spans="1:11" ht="12.95" customHeight="1" x14ac:dyDescent="0.2">
      <c r="A56" s="434"/>
      <c r="B56" s="428" t="str">
        <f>PVRIO!B29</f>
        <v>Promjene u obujmu imovine (AOP 019+026)</v>
      </c>
      <c r="C56" s="428"/>
      <c r="D56" s="428"/>
      <c r="E56" s="428"/>
      <c r="F56" s="428"/>
      <c r="G56" s="428"/>
      <c r="H56" s="428"/>
      <c r="I56" s="96">
        <f>PVRIO!C29</f>
        <v>18</v>
      </c>
      <c r="J56" s="97">
        <f>PVRIO!D29</f>
        <v>0</v>
      </c>
      <c r="K56" s="98">
        <f>PVRIO!E29</f>
        <v>422020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2047</v>
      </c>
      <c r="C59" s="412"/>
      <c r="D59" s="412"/>
      <c r="E59" s="412"/>
      <c r="F59" s="412"/>
      <c r="G59" s="412"/>
      <c r="H59" s="412"/>
      <c r="I59" s="212" t="s">
        <v>4187</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5167839</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10836877</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0</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10836876</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3861</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20" activePane="bottomLeft" state="frozen"/>
      <selection pane="bottomLeft" activeCell="E644" sqref="E644"/>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3462</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27915</v>
      </c>
      <c r="C4" s="441"/>
      <c r="D4" s="441"/>
      <c r="E4" s="442">
        <f>SUM(Skriveni!G2:G983)</f>
        <v>395947817.29100007</v>
      </c>
      <c r="F4" s="443"/>
    </row>
    <row r="5" spans="1:7" s="19" customFormat="1" ht="12.75" x14ac:dyDescent="0.2">
      <c r="B5" s="440" t="str">
        <f>"Naziv: "&amp;IF(RefStr!B10&lt;&gt;"",RefStr!B10,"_______________________________________")</f>
        <v>Naziv: OPĆINA KALINOVAC</v>
      </c>
      <c r="C5" s="441"/>
      <c r="D5" s="441"/>
      <c r="E5" s="444" t="s">
        <v>3205</v>
      </c>
      <c r="F5" s="444"/>
    </row>
    <row r="6" spans="1:7" s="19" customFormat="1" ht="12.75" x14ac:dyDescent="0.2">
      <c r="A6" s="20"/>
      <c r="B6" s="460" t="str">
        <f xml:space="preserve"> "Razina: " &amp; RefStr!B16 &amp; ", Razdjel: " &amp; TEXT(INT(VALUE(RefStr!B20)), "000")</f>
        <v>Razina: 22,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4195</v>
      </c>
      <c r="C12" s="215">
        <v>1</v>
      </c>
      <c r="D12" s="223">
        <f>D13+D50+D56+D88+D112+D130+D139+D145</f>
        <v>11086219</v>
      </c>
      <c r="E12" s="223">
        <f>E13+E50+E56+E88+E112+E130+E139+E145</f>
        <v>11083438</v>
      </c>
      <c r="F12" s="222">
        <f>IF(D12&lt;&gt;0,IF(E12/D12&gt;=100,"&gt;&gt;100",E12/D12*100),"-")</f>
        <v>99.974914801881511</v>
      </c>
    </row>
    <row r="13" spans="1:7" s="7" customFormat="1" x14ac:dyDescent="0.2">
      <c r="A13" s="213">
        <v>61</v>
      </c>
      <c r="B13" s="214" t="s">
        <v>3042</v>
      </c>
      <c r="C13" s="215">
        <v>2</v>
      </c>
      <c r="D13" s="223">
        <f>D14+D23+D29+D35+D43+D46</f>
        <v>2212634</v>
      </c>
      <c r="E13" s="223">
        <f>E14+E23+E29+E35+E43+E46</f>
        <v>1590042</v>
      </c>
      <c r="F13" s="222">
        <f>IF(D13&lt;&gt;0,IF(E13/D13&gt;=100,"&gt;&gt;100",E13/D13*100),"-")</f>
        <v>71.861952767606397</v>
      </c>
    </row>
    <row r="14" spans="1:7" s="7" customFormat="1" x14ac:dyDescent="0.2">
      <c r="A14" s="213">
        <v>611</v>
      </c>
      <c r="B14" s="214" t="s">
        <v>2998</v>
      </c>
      <c r="C14" s="215">
        <v>3</v>
      </c>
      <c r="D14" s="223">
        <f>SUM(D15:D20)-D21-D22</f>
        <v>2124383</v>
      </c>
      <c r="E14" s="223">
        <f>SUM(E15:E20)-E21-E22</f>
        <v>1466119</v>
      </c>
      <c r="F14" s="222">
        <f t="shared" ref="F14:F80" si="0">IF(D14&lt;&gt;0,IF(E14/D14&gt;=100,"&gt;&gt;100",E14/D14*100),"-")</f>
        <v>69.013873675321264</v>
      </c>
    </row>
    <row r="15" spans="1:7" s="7" customFormat="1" x14ac:dyDescent="0.2">
      <c r="A15" s="213">
        <v>6111</v>
      </c>
      <c r="B15" s="214" t="s">
        <v>4215</v>
      </c>
      <c r="C15" s="215">
        <v>4</v>
      </c>
      <c r="D15" s="216">
        <v>2071948</v>
      </c>
      <c r="E15" s="216">
        <v>1389159</v>
      </c>
      <c r="F15" s="222">
        <f t="shared" si="0"/>
        <v>67.046035904375984</v>
      </c>
    </row>
    <row r="16" spans="1:7" s="7" customFormat="1" x14ac:dyDescent="0.2">
      <c r="A16" s="213">
        <v>6112</v>
      </c>
      <c r="B16" s="214" t="s">
        <v>324</v>
      </c>
      <c r="C16" s="215">
        <v>5</v>
      </c>
      <c r="D16" s="216">
        <v>98416</v>
      </c>
      <c r="E16" s="216">
        <v>97644</v>
      </c>
      <c r="F16" s="222">
        <f t="shared" si="0"/>
        <v>99.215574703300277</v>
      </c>
    </row>
    <row r="17" spans="1:6" s="7" customFormat="1" x14ac:dyDescent="0.2">
      <c r="A17" s="213">
        <v>6113</v>
      </c>
      <c r="B17" s="214" t="s">
        <v>2997</v>
      </c>
      <c r="C17" s="215">
        <v>6</v>
      </c>
      <c r="D17" s="216">
        <v>36388</v>
      </c>
      <c r="E17" s="216">
        <v>55900</v>
      </c>
      <c r="F17" s="222">
        <f t="shared" si="0"/>
        <v>153.62207321094868</v>
      </c>
    </row>
    <row r="18" spans="1:6" s="7" customFormat="1" x14ac:dyDescent="0.2">
      <c r="A18" s="213">
        <v>6114</v>
      </c>
      <c r="B18" s="214" t="s">
        <v>555</v>
      </c>
      <c r="C18" s="215">
        <v>7</v>
      </c>
      <c r="D18" s="216">
        <v>37006</v>
      </c>
      <c r="E18" s="216">
        <v>165791</v>
      </c>
      <c r="F18" s="222">
        <f t="shared" si="0"/>
        <v>448.01113332973034</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v>119375</v>
      </c>
      <c r="E21" s="216">
        <v>242375</v>
      </c>
      <c r="F21" s="222">
        <f t="shared" si="0"/>
        <v>203.03664921465966</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65466</v>
      </c>
      <c r="E29" s="223">
        <f>SUM(E30:E34)</f>
        <v>117305</v>
      </c>
      <c r="F29" s="224">
        <f t="shared" si="0"/>
        <v>179.18461491461218</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v>65466</v>
      </c>
      <c r="E33" s="216">
        <v>117305</v>
      </c>
      <c r="F33" s="222">
        <f t="shared" si="0"/>
        <v>179.18461491461218</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22785</v>
      </c>
      <c r="E35" s="223">
        <f>SUM(E36:E42)</f>
        <v>6618</v>
      </c>
      <c r="F35" s="224">
        <f t="shared" si="0"/>
        <v>29.045424621461486</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v>22785</v>
      </c>
      <c r="E39" s="216">
        <v>6618</v>
      </c>
      <c r="F39" s="222">
        <f t="shared" si="0"/>
        <v>29.045424621461486</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5675756</v>
      </c>
      <c r="E56" s="223">
        <f>E57+E60+E65+E68+E71+E74+E77+E80+E83</f>
        <v>4759530</v>
      </c>
      <c r="F56" s="224">
        <f t="shared" si="0"/>
        <v>83.857198935260783</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1219209</v>
      </c>
      <c r="E65" s="223">
        <f>SUM(E66:E67)</f>
        <v>2559214</v>
      </c>
      <c r="F65" s="224">
        <f t="shared" si="0"/>
        <v>209.9077352611406</v>
      </c>
    </row>
    <row r="66" spans="1:6" s="7" customFormat="1" x14ac:dyDescent="0.2">
      <c r="A66" s="213">
        <v>6331</v>
      </c>
      <c r="B66" s="214" t="s">
        <v>885</v>
      </c>
      <c r="C66" s="215">
        <v>55</v>
      </c>
      <c r="D66" s="216">
        <v>323574</v>
      </c>
      <c r="E66" s="216">
        <v>1208372</v>
      </c>
      <c r="F66" s="222">
        <f t="shared" si="0"/>
        <v>373.4453324432742</v>
      </c>
    </row>
    <row r="67" spans="1:6" s="7" customFormat="1" x14ac:dyDescent="0.2">
      <c r="A67" s="213">
        <v>6332</v>
      </c>
      <c r="B67" s="214" t="s">
        <v>886</v>
      </c>
      <c r="C67" s="215">
        <v>56</v>
      </c>
      <c r="D67" s="216">
        <v>895635</v>
      </c>
      <c r="E67" s="216">
        <v>1350842</v>
      </c>
      <c r="F67" s="222">
        <f t="shared" si="0"/>
        <v>150.82505708240521</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159612</v>
      </c>
      <c r="E71" s="223">
        <f>SUM(E72:E73)</f>
        <v>159641</v>
      </c>
      <c r="F71" s="224">
        <f t="shared" si="0"/>
        <v>100.01816905997043</v>
      </c>
    </row>
    <row r="72" spans="1:6" s="7" customFormat="1" x14ac:dyDescent="0.2">
      <c r="A72" s="213">
        <v>6351</v>
      </c>
      <c r="B72" s="214" t="s">
        <v>2331</v>
      </c>
      <c r="C72" s="215">
        <v>61</v>
      </c>
      <c r="D72" s="216">
        <v>159612</v>
      </c>
      <c r="E72" s="216">
        <v>159641</v>
      </c>
      <c r="F72" s="222">
        <f t="shared" si="0"/>
        <v>100.01816905997043</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1600</v>
      </c>
      <c r="E74" s="223">
        <f>SUM(E75:E76)</f>
        <v>3040</v>
      </c>
      <c r="F74" s="224">
        <f t="shared" si="0"/>
        <v>190</v>
      </c>
    </row>
    <row r="75" spans="1:6" s="7" customFormat="1" x14ac:dyDescent="0.2">
      <c r="A75" s="213" t="s">
        <v>2348</v>
      </c>
      <c r="B75" s="214" t="s">
        <v>1458</v>
      </c>
      <c r="C75" s="215">
        <v>64</v>
      </c>
      <c r="D75" s="216">
        <v>1600</v>
      </c>
      <c r="E75" s="216">
        <v>3040</v>
      </c>
      <c r="F75" s="222">
        <f t="shared" si="0"/>
        <v>190</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4295335</v>
      </c>
      <c r="E80" s="223">
        <f>SUM(E81:E82)</f>
        <v>2037635</v>
      </c>
      <c r="F80" s="224">
        <f t="shared" si="0"/>
        <v>47.438325532234387</v>
      </c>
    </row>
    <row r="81" spans="1:6" s="7" customFormat="1" x14ac:dyDescent="0.2">
      <c r="A81" s="213" t="s">
        <v>1462</v>
      </c>
      <c r="B81" s="214" t="s">
        <v>530</v>
      </c>
      <c r="C81" s="215">
        <v>70</v>
      </c>
      <c r="D81" s="216">
        <v>1244603</v>
      </c>
      <c r="E81" s="216">
        <v>418907</v>
      </c>
      <c r="F81" s="222">
        <f t="shared" ref="F81:F139" si="1">IF(D81&lt;&gt;0,IF(E81/D81&gt;=100,"&gt;&gt;100",E81/D81*100),"-")</f>
        <v>33.657881268163422</v>
      </c>
    </row>
    <row r="82" spans="1:6" s="7" customFormat="1" x14ac:dyDescent="0.2">
      <c r="A82" s="213" t="s">
        <v>1463</v>
      </c>
      <c r="B82" s="214" t="s">
        <v>531</v>
      </c>
      <c r="C82" s="215">
        <v>71</v>
      </c>
      <c r="D82" s="216">
        <v>3050732</v>
      </c>
      <c r="E82" s="216">
        <v>1618728</v>
      </c>
      <c r="F82" s="222">
        <f t="shared" si="1"/>
        <v>53.060314704798714</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2097030</v>
      </c>
      <c r="E88" s="223">
        <f>E89+E97+E104</f>
        <v>3486916</v>
      </c>
      <c r="F88" s="224">
        <f t="shared" si="1"/>
        <v>166.27878475749037</v>
      </c>
    </row>
    <row r="89" spans="1:6" s="7" customFormat="1" x14ac:dyDescent="0.2">
      <c r="A89" s="213">
        <v>641</v>
      </c>
      <c r="B89" s="214" t="s">
        <v>2790</v>
      </c>
      <c r="C89" s="215">
        <v>78</v>
      </c>
      <c r="D89" s="223">
        <f>SUM(D90:D96)</f>
        <v>135</v>
      </c>
      <c r="E89" s="223">
        <f>SUM(E90:E96)</f>
        <v>242</v>
      </c>
      <c r="F89" s="224">
        <f t="shared" si="1"/>
        <v>179.25925925925924</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135</v>
      </c>
      <c r="E91" s="216">
        <v>242</v>
      </c>
      <c r="F91" s="222">
        <f t="shared" si="1"/>
        <v>179.25925925925924</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2096895</v>
      </c>
      <c r="E97" s="223">
        <f>SUM(E98:E103)</f>
        <v>3486674</v>
      </c>
      <c r="F97" s="224">
        <f t="shared" si="1"/>
        <v>166.27794906278092</v>
      </c>
    </row>
    <row r="98" spans="1:6" s="7" customFormat="1" x14ac:dyDescent="0.2">
      <c r="A98" s="213">
        <v>6421</v>
      </c>
      <c r="B98" s="214" t="s">
        <v>3098</v>
      </c>
      <c r="C98" s="215">
        <v>87</v>
      </c>
      <c r="D98" s="216">
        <v>30000</v>
      </c>
      <c r="E98" s="216"/>
      <c r="F98" s="222">
        <f t="shared" si="1"/>
        <v>0</v>
      </c>
    </row>
    <row r="99" spans="1:6" s="7" customFormat="1" x14ac:dyDescent="0.2">
      <c r="A99" s="213">
        <v>6422</v>
      </c>
      <c r="B99" s="214" t="s">
        <v>1908</v>
      </c>
      <c r="C99" s="215">
        <v>88</v>
      </c>
      <c r="D99" s="216">
        <v>21270</v>
      </c>
      <c r="E99" s="216">
        <v>21243</v>
      </c>
      <c r="F99" s="222">
        <f t="shared" si="1"/>
        <v>99.873060648801129</v>
      </c>
    </row>
    <row r="100" spans="1:6" s="7" customFormat="1" x14ac:dyDescent="0.2">
      <c r="A100" s="213">
        <v>6423</v>
      </c>
      <c r="B100" s="214" t="s">
        <v>3357</v>
      </c>
      <c r="C100" s="215">
        <v>89</v>
      </c>
      <c r="D100" s="216">
        <v>2041645</v>
      </c>
      <c r="E100" s="216">
        <v>3460432</v>
      </c>
      <c r="F100" s="222">
        <f t="shared" si="1"/>
        <v>169.49234563305572</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3980</v>
      </c>
      <c r="E103" s="216">
        <v>4999</v>
      </c>
      <c r="F103" s="222">
        <f t="shared" si="1"/>
        <v>125.60301507537687</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1098599</v>
      </c>
      <c r="E112" s="223">
        <f>E113+E118+E126</f>
        <v>1244950</v>
      </c>
      <c r="F112" s="224">
        <f t="shared" si="1"/>
        <v>113.32160324194724</v>
      </c>
    </row>
    <row r="113" spans="1:6" s="7" customFormat="1" x14ac:dyDescent="0.2">
      <c r="A113" s="213">
        <v>651</v>
      </c>
      <c r="B113" s="214" t="s">
        <v>2793</v>
      </c>
      <c r="C113" s="215">
        <v>102</v>
      </c>
      <c r="D113" s="223">
        <f>SUM(D114:D117)</f>
        <v>32</v>
      </c>
      <c r="E113" s="223">
        <f>SUM(E114:E117)</f>
        <v>86</v>
      </c>
      <c r="F113" s="224">
        <f t="shared" si="1"/>
        <v>268.75</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v>32</v>
      </c>
      <c r="E116" s="216">
        <v>86</v>
      </c>
      <c r="F116" s="222">
        <f t="shared" si="1"/>
        <v>268.75</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167152</v>
      </c>
      <c r="E118" s="223">
        <f>SUM(E119:E125)</f>
        <v>232686</v>
      </c>
      <c r="F118" s="224">
        <f t="shared" si="1"/>
        <v>139.20623145400592</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v>258</v>
      </c>
      <c r="E120" s="216">
        <v>639</v>
      </c>
      <c r="F120" s="222">
        <f t="shared" si="1"/>
        <v>247.67441860465115</v>
      </c>
    </row>
    <row r="121" spans="1:6" s="7" customFormat="1" x14ac:dyDescent="0.2">
      <c r="A121" s="213">
        <v>6524</v>
      </c>
      <c r="B121" s="214" t="s">
        <v>1940</v>
      </c>
      <c r="C121" s="215">
        <v>110</v>
      </c>
      <c r="D121" s="216">
        <v>40802</v>
      </c>
      <c r="E121" s="216">
        <v>162719</v>
      </c>
      <c r="F121" s="222">
        <f t="shared" si="1"/>
        <v>398.80152933679722</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126092</v>
      </c>
      <c r="E123" s="216">
        <v>69328</v>
      </c>
      <c r="F123" s="222">
        <f t="shared" si="1"/>
        <v>54.982076579005799</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931415</v>
      </c>
      <c r="E126" s="223">
        <f>SUM(E127:E129)</f>
        <v>1012178</v>
      </c>
      <c r="F126" s="224">
        <f t="shared" si="1"/>
        <v>108.67100057439487</v>
      </c>
    </row>
    <row r="127" spans="1:6" s="7" customFormat="1" x14ac:dyDescent="0.2">
      <c r="A127" s="213">
        <v>6531</v>
      </c>
      <c r="B127" s="214" t="s">
        <v>1157</v>
      </c>
      <c r="C127" s="215">
        <v>116</v>
      </c>
      <c r="D127" s="216">
        <v>6074</v>
      </c>
      <c r="E127" s="216">
        <v>15295</v>
      </c>
      <c r="F127" s="222">
        <f t="shared" si="1"/>
        <v>251.81099769509382</v>
      </c>
    </row>
    <row r="128" spans="1:6" s="7" customFormat="1" x14ac:dyDescent="0.2">
      <c r="A128" s="213">
        <v>6532</v>
      </c>
      <c r="B128" s="214" t="s">
        <v>1158</v>
      </c>
      <c r="C128" s="215">
        <v>117</v>
      </c>
      <c r="D128" s="216">
        <v>925341</v>
      </c>
      <c r="E128" s="216">
        <v>996883</v>
      </c>
      <c r="F128" s="222">
        <f t="shared" si="1"/>
        <v>107.73142009270096</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0</v>
      </c>
      <c r="E130" s="223">
        <f>E131+E134</f>
        <v>0</v>
      </c>
      <c r="F130" s="224" t="str">
        <f t="shared" si="1"/>
        <v>-</v>
      </c>
    </row>
    <row r="131" spans="1:6" s="7" customFormat="1" x14ac:dyDescent="0.2">
      <c r="A131" s="213">
        <v>661</v>
      </c>
      <c r="B131" s="214" t="s">
        <v>2797</v>
      </c>
      <c r="C131" s="215">
        <v>120</v>
      </c>
      <c r="D131" s="223">
        <f>SUM(D132:D133)</f>
        <v>0</v>
      </c>
      <c r="E131" s="223">
        <f>SUM(E132:E133)</f>
        <v>0</v>
      </c>
      <c r="F131" s="224" t="str">
        <f t="shared" si="1"/>
        <v>-</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c r="E133" s="216"/>
      <c r="F133" s="222" t="str">
        <f t="shared" si="1"/>
        <v>-</v>
      </c>
    </row>
    <row r="134" spans="1:6" s="7" customFormat="1" ht="24" x14ac:dyDescent="0.2">
      <c r="A134" s="213">
        <v>663</v>
      </c>
      <c r="B134" s="214" t="s">
        <v>2798</v>
      </c>
      <c r="C134" s="215">
        <v>123</v>
      </c>
      <c r="D134" s="223">
        <f>SUM(D135:D138)</f>
        <v>0</v>
      </c>
      <c r="E134" s="223">
        <f>SUM(E135:E138)</f>
        <v>0</v>
      </c>
      <c r="F134" s="224" t="str">
        <f t="shared" si="1"/>
        <v>-</v>
      </c>
    </row>
    <row r="135" spans="1:6" s="7" customFormat="1" x14ac:dyDescent="0.2">
      <c r="A135" s="213">
        <v>6631</v>
      </c>
      <c r="B135" s="214" t="s">
        <v>1682</v>
      </c>
      <c r="C135" s="215">
        <v>124</v>
      </c>
      <c r="D135" s="216"/>
      <c r="E135" s="216"/>
      <c r="F135" s="222" t="str">
        <f t="shared" si="1"/>
        <v>-</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2200</v>
      </c>
      <c r="E145" s="223">
        <f>E146+E156</f>
        <v>2000</v>
      </c>
      <c r="F145" s="224">
        <f t="shared" si="2"/>
        <v>90.909090909090907</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v>2200</v>
      </c>
      <c r="E156" s="216">
        <v>2000</v>
      </c>
      <c r="F156" s="222">
        <f t="shared" si="2"/>
        <v>90.909090909090907</v>
      </c>
    </row>
    <row r="157" spans="1:6" s="7" customFormat="1" x14ac:dyDescent="0.2">
      <c r="A157" s="213">
        <v>3</v>
      </c>
      <c r="B157" s="214" t="s">
        <v>2802</v>
      </c>
      <c r="C157" s="215">
        <v>146</v>
      </c>
      <c r="D157" s="223">
        <f>D158+D169+D202+D221+D230+D258+D269</f>
        <v>5845070</v>
      </c>
      <c r="E157" s="223">
        <f>E158+E169+E202+E221+E230+E258+E269</f>
        <v>5119675</v>
      </c>
      <c r="F157" s="224">
        <f t="shared" si="2"/>
        <v>87.589626813707966</v>
      </c>
    </row>
    <row r="158" spans="1:6" s="7" customFormat="1" x14ac:dyDescent="0.2">
      <c r="A158" s="213">
        <v>31</v>
      </c>
      <c r="B158" s="214" t="s">
        <v>2803</v>
      </c>
      <c r="C158" s="215">
        <v>147</v>
      </c>
      <c r="D158" s="223">
        <f>D159+D164+D165</f>
        <v>1480314</v>
      </c>
      <c r="E158" s="223">
        <f>E159+E164+E165</f>
        <v>1086750</v>
      </c>
      <c r="F158" s="224">
        <f t="shared" si="2"/>
        <v>73.4134784917254</v>
      </c>
    </row>
    <row r="159" spans="1:6" s="7" customFormat="1" x14ac:dyDescent="0.2">
      <c r="A159" s="213">
        <v>311</v>
      </c>
      <c r="B159" s="214" t="s">
        <v>2804</v>
      </c>
      <c r="C159" s="215">
        <v>148</v>
      </c>
      <c r="D159" s="223">
        <f>SUM(D160:D163)</f>
        <v>1224476</v>
      </c>
      <c r="E159" s="223">
        <f>SUM(E160:E163)</f>
        <v>906721</v>
      </c>
      <c r="F159" s="224">
        <f t="shared" si="2"/>
        <v>74.049715960133156</v>
      </c>
    </row>
    <row r="160" spans="1:6" s="7" customFormat="1" x14ac:dyDescent="0.2">
      <c r="A160" s="213">
        <v>3111</v>
      </c>
      <c r="B160" s="214" t="s">
        <v>3421</v>
      </c>
      <c r="C160" s="215">
        <v>149</v>
      </c>
      <c r="D160" s="216">
        <v>1215807</v>
      </c>
      <c r="E160" s="216">
        <v>898139</v>
      </c>
      <c r="F160" s="222">
        <f t="shared" si="2"/>
        <v>73.871839856161387</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v>8669</v>
      </c>
      <c r="E162" s="216">
        <v>8582</v>
      </c>
      <c r="F162" s="222">
        <f t="shared" si="2"/>
        <v>98.996424039681614</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53800</v>
      </c>
      <c r="E164" s="216">
        <v>30420</v>
      </c>
      <c r="F164" s="222">
        <f t="shared" si="2"/>
        <v>56.542750929368033</v>
      </c>
    </row>
    <row r="165" spans="1:6" s="7" customFormat="1" x14ac:dyDescent="0.2">
      <c r="A165" s="213">
        <v>313</v>
      </c>
      <c r="B165" s="214" t="s">
        <v>2807</v>
      </c>
      <c r="C165" s="215">
        <v>154</v>
      </c>
      <c r="D165" s="223">
        <f>SUM(D166:D168)</f>
        <v>202038</v>
      </c>
      <c r="E165" s="223">
        <f>SUM(E166:E168)</f>
        <v>149609</v>
      </c>
      <c r="F165" s="224">
        <f t="shared" si="2"/>
        <v>74.049931201061185</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202038</v>
      </c>
      <c r="E167" s="216">
        <v>149609</v>
      </c>
      <c r="F167" s="222">
        <f t="shared" si="2"/>
        <v>74.049931201061185</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1783560</v>
      </c>
      <c r="E169" s="223">
        <f>E170+E175+E183+E193+E194</f>
        <v>1524237</v>
      </c>
      <c r="F169" s="224">
        <f t="shared" si="2"/>
        <v>85.460371392047364</v>
      </c>
    </row>
    <row r="170" spans="1:6" s="7" customFormat="1" x14ac:dyDescent="0.2">
      <c r="A170" s="213">
        <v>321</v>
      </c>
      <c r="B170" s="214" t="s">
        <v>2806</v>
      </c>
      <c r="C170" s="215">
        <v>159</v>
      </c>
      <c r="D170" s="223">
        <f>SUM(D171:D174)</f>
        <v>104723</v>
      </c>
      <c r="E170" s="223">
        <f>SUM(E171:E174)</f>
        <v>25631</v>
      </c>
      <c r="F170" s="224">
        <f t="shared" si="2"/>
        <v>24.475043686678188</v>
      </c>
    </row>
    <row r="171" spans="1:6" s="7" customFormat="1" x14ac:dyDescent="0.2">
      <c r="A171" s="213">
        <v>3211</v>
      </c>
      <c r="B171" s="214" t="s">
        <v>27</v>
      </c>
      <c r="C171" s="215">
        <v>160</v>
      </c>
      <c r="D171" s="216">
        <v>22347</v>
      </c>
      <c r="E171" s="216">
        <v>15353</v>
      </c>
      <c r="F171" s="222">
        <f t="shared" si="2"/>
        <v>68.702734147760324</v>
      </c>
    </row>
    <row r="172" spans="1:6" s="7" customFormat="1" x14ac:dyDescent="0.2">
      <c r="A172" s="213">
        <v>3212</v>
      </c>
      <c r="B172" s="214" t="s">
        <v>2767</v>
      </c>
      <c r="C172" s="215">
        <v>161</v>
      </c>
      <c r="D172" s="216">
        <v>11582</v>
      </c>
      <c r="E172" s="216"/>
      <c r="F172" s="222">
        <f t="shared" si="2"/>
        <v>0</v>
      </c>
    </row>
    <row r="173" spans="1:6" s="7" customFormat="1" x14ac:dyDescent="0.2">
      <c r="A173" s="213">
        <v>3213</v>
      </c>
      <c r="B173" s="214" t="s">
        <v>1579</v>
      </c>
      <c r="C173" s="215">
        <v>162</v>
      </c>
      <c r="D173" s="216">
        <v>70794</v>
      </c>
      <c r="E173" s="216">
        <v>10038</v>
      </c>
      <c r="F173" s="222">
        <f t="shared" si="2"/>
        <v>14.179167726078482</v>
      </c>
    </row>
    <row r="174" spans="1:6" s="7" customFormat="1" x14ac:dyDescent="0.2">
      <c r="A174" s="213">
        <v>3214</v>
      </c>
      <c r="B174" s="214" t="s">
        <v>1578</v>
      </c>
      <c r="C174" s="215">
        <v>163</v>
      </c>
      <c r="D174" s="216"/>
      <c r="E174" s="216">
        <v>240</v>
      </c>
      <c r="F174" s="222" t="str">
        <f t="shared" si="2"/>
        <v>-</v>
      </c>
    </row>
    <row r="175" spans="1:6" s="7" customFormat="1" x14ac:dyDescent="0.2">
      <c r="A175" s="213">
        <v>322</v>
      </c>
      <c r="B175" s="214" t="s">
        <v>2969</v>
      </c>
      <c r="C175" s="215">
        <v>164</v>
      </c>
      <c r="D175" s="223">
        <f>SUM(D176:D182)</f>
        <v>342373</v>
      </c>
      <c r="E175" s="223">
        <f>SUM(E176:E182)</f>
        <v>281071</v>
      </c>
      <c r="F175" s="224">
        <f t="shared" si="2"/>
        <v>82.094966600754148</v>
      </c>
    </row>
    <row r="176" spans="1:6" s="7" customFormat="1" x14ac:dyDescent="0.2">
      <c r="A176" s="213">
        <v>3221</v>
      </c>
      <c r="B176" s="214" t="s">
        <v>1580</v>
      </c>
      <c r="C176" s="215">
        <v>165</v>
      </c>
      <c r="D176" s="216">
        <v>127025</v>
      </c>
      <c r="E176" s="216">
        <v>47818</v>
      </c>
      <c r="F176" s="222">
        <f t="shared" si="2"/>
        <v>37.644558157842944</v>
      </c>
    </row>
    <row r="177" spans="1:6" s="7" customFormat="1" x14ac:dyDescent="0.2">
      <c r="A177" s="213">
        <v>3222</v>
      </c>
      <c r="B177" s="214" t="s">
        <v>1581</v>
      </c>
      <c r="C177" s="215">
        <v>166</v>
      </c>
      <c r="D177" s="216"/>
      <c r="E177" s="216"/>
      <c r="F177" s="222" t="str">
        <f t="shared" si="2"/>
        <v>-</v>
      </c>
    </row>
    <row r="178" spans="1:6" s="7" customFormat="1" x14ac:dyDescent="0.2">
      <c r="A178" s="213">
        <v>3223</v>
      </c>
      <c r="B178" s="214" t="s">
        <v>1582</v>
      </c>
      <c r="C178" s="215">
        <v>167</v>
      </c>
      <c r="D178" s="216">
        <v>203747</v>
      </c>
      <c r="E178" s="216">
        <v>193671</v>
      </c>
      <c r="F178" s="222">
        <f t="shared" si="2"/>
        <v>95.054651111427418</v>
      </c>
    </row>
    <row r="179" spans="1:6" s="7" customFormat="1" x14ac:dyDescent="0.2">
      <c r="A179" s="213">
        <v>3224</v>
      </c>
      <c r="B179" s="214" t="s">
        <v>2563</v>
      </c>
      <c r="C179" s="215">
        <v>168</v>
      </c>
      <c r="D179" s="216"/>
      <c r="E179" s="216"/>
      <c r="F179" s="222" t="str">
        <f t="shared" si="2"/>
        <v>-</v>
      </c>
    </row>
    <row r="180" spans="1:6" s="7" customFormat="1" x14ac:dyDescent="0.2">
      <c r="A180" s="213">
        <v>3225</v>
      </c>
      <c r="B180" s="214" t="s">
        <v>225</v>
      </c>
      <c r="C180" s="215">
        <v>169</v>
      </c>
      <c r="D180" s="216">
        <v>10943</v>
      </c>
      <c r="E180" s="216">
        <v>35571</v>
      </c>
      <c r="F180" s="222">
        <f t="shared" si="2"/>
        <v>325.05711413689113</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658</v>
      </c>
      <c r="E182" s="216">
        <v>4011</v>
      </c>
      <c r="F182" s="222">
        <f t="shared" si="2"/>
        <v>609.57446808510645</v>
      </c>
    </row>
    <row r="183" spans="1:6" s="7" customFormat="1" x14ac:dyDescent="0.2">
      <c r="A183" s="213">
        <v>323</v>
      </c>
      <c r="B183" s="214" t="s">
        <v>2809</v>
      </c>
      <c r="C183" s="215">
        <v>172</v>
      </c>
      <c r="D183" s="223">
        <f>SUM(D184:D192)</f>
        <v>904318</v>
      </c>
      <c r="E183" s="223">
        <f>SUM(E184:E192)</f>
        <v>865889</v>
      </c>
      <c r="F183" s="224">
        <f t="shared" si="2"/>
        <v>95.750499271274052</v>
      </c>
    </row>
    <row r="184" spans="1:6" s="7" customFormat="1" x14ac:dyDescent="0.2">
      <c r="A184" s="213">
        <v>3231</v>
      </c>
      <c r="B184" s="214" t="s">
        <v>2303</v>
      </c>
      <c r="C184" s="215">
        <v>173</v>
      </c>
      <c r="D184" s="216">
        <v>31612</v>
      </c>
      <c r="E184" s="216">
        <v>29329</v>
      </c>
      <c r="F184" s="222">
        <f t="shared" si="2"/>
        <v>92.77805896495002</v>
      </c>
    </row>
    <row r="185" spans="1:6" s="7" customFormat="1" x14ac:dyDescent="0.2">
      <c r="A185" s="213">
        <v>3232</v>
      </c>
      <c r="B185" s="214" t="s">
        <v>2501</v>
      </c>
      <c r="C185" s="215">
        <v>174</v>
      </c>
      <c r="D185" s="216">
        <v>234218</v>
      </c>
      <c r="E185" s="216">
        <v>348939</v>
      </c>
      <c r="F185" s="222">
        <f t="shared" si="2"/>
        <v>148.980437028751</v>
      </c>
    </row>
    <row r="186" spans="1:6" s="7" customFormat="1" x14ac:dyDescent="0.2">
      <c r="A186" s="213">
        <v>3233</v>
      </c>
      <c r="B186" s="214" t="s">
        <v>2502</v>
      </c>
      <c r="C186" s="215">
        <v>175</v>
      </c>
      <c r="D186" s="216">
        <v>134955</v>
      </c>
      <c r="E186" s="216">
        <v>161406</v>
      </c>
      <c r="F186" s="222">
        <f t="shared" si="2"/>
        <v>119.5998666222074</v>
      </c>
    </row>
    <row r="187" spans="1:6" s="7" customFormat="1" x14ac:dyDescent="0.2">
      <c r="A187" s="213">
        <v>3234</v>
      </c>
      <c r="B187" s="214" t="s">
        <v>2503</v>
      </c>
      <c r="C187" s="215">
        <v>176</v>
      </c>
      <c r="D187" s="216">
        <v>338190</v>
      </c>
      <c r="E187" s="216">
        <v>204759</v>
      </c>
      <c r="F187" s="222">
        <f t="shared" si="2"/>
        <v>60.545551317306831</v>
      </c>
    </row>
    <row r="188" spans="1:6" s="7" customFormat="1" x14ac:dyDescent="0.2">
      <c r="A188" s="213">
        <v>3235</v>
      </c>
      <c r="B188" s="214" t="s">
        <v>2504</v>
      </c>
      <c r="C188" s="215">
        <v>177</v>
      </c>
      <c r="D188" s="216">
        <v>7207</v>
      </c>
      <c r="E188" s="216">
        <v>7773</v>
      </c>
      <c r="F188" s="222">
        <f t="shared" si="2"/>
        <v>107.85347578742889</v>
      </c>
    </row>
    <row r="189" spans="1:6" s="7" customFormat="1" x14ac:dyDescent="0.2">
      <c r="A189" s="213">
        <v>3236</v>
      </c>
      <c r="B189" s="214" t="s">
        <v>1147</v>
      </c>
      <c r="C189" s="215">
        <v>178</v>
      </c>
      <c r="D189" s="216">
        <v>26108</v>
      </c>
      <c r="E189" s="216">
        <v>12800</v>
      </c>
      <c r="F189" s="222">
        <f t="shared" si="2"/>
        <v>49.027118124712729</v>
      </c>
    </row>
    <row r="190" spans="1:6" s="7" customFormat="1" x14ac:dyDescent="0.2">
      <c r="A190" s="213">
        <v>3237</v>
      </c>
      <c r="B190" s="214" t="s">
        <v>1148</v>
      </c>
      <c r="C190" s="215">
        <v>179</v>
      </c>
      <c r="D190" s="216">
        <v>84836</v>
      </c>
      <c r="E190" s="216">
        <v>68676</v>
      </c>
      <c r="F190" s="222">
        <f t="shared" si="2"/>
        <v>80.951482861049556</v>
      </c>
    </row>
    <row r="191" spans="1:6" s="7" customFormat="1" x14ac:dyDescent="0.2">
      <c r="A191" s="213">
        <v>3238</v>
      </c>
      <c r="B191" s="214" t="s">
        <v>341</v>
      </c>
      <c r="C191" s="215">
        <v>180</v>
      </c>
      <c r="D191" s="216"/>
      <c r="E191" s="216"/>
      <c r="F191" s="222" t="str">
        <f t="shared" si="2"/>
        <v>-</v>
      </c>
    </row>
    <row r="192" spans="1:6" s="7" customFormat="1" x14ac:dyDescent="0.2">
      <c r="A192" s="213">
        <v>3239</v>
      </c>
      <c r="B192" s="214" t="s">
        <v>342</v>
      </c>
      <c r="C192" s="215">
        <v>181</v>
      </c>
      <c r="D192" s="216">
        <v>47192</v>
      </c>
      <c r="E192" s="216">
        <v>32207</v>
      </c>
      <c r="F192" s="222">
        <f t="shared" si="2"/>
        <v>68.246736735039832</v>
      </c>
    </row>
    <row r="193" spans="1:6" s="7" customFormat="1" x14ac:dyDescent="0.2">
      <c r="A193" s="213">
        <v>324</v>
      </c>
      <c r="B193" s="214" t="s">
        <v>3069</v>
      </c>
      <c r="C193" s="215">
        <v>182</v>
      </c>
      <c r="D193" s="216">
        <v>7884</v>
      </c>
      <c r="E193" s="216">
        <v>5446</v>
      </c>
      <c r="F193" s="222">
        <f t="shared" si="2"/>
        <v>69.076610857432769</v>
      </c>
    </row>
    <row r="194" spans="1:6" s="7" customFormat="1" x14ac:dyDescent="0.2">
      <c r="A194" s="213">
        <v>329</v>
      </c>
      <c r="B194" s="214" t="s">
        <v>2808</v>
      </c>
      <c r="C194" s="215">
        <v>183</v>
      </c>
      <c r="D194" s="223">
        <f>SUM(D195:D201)</f>
        <v>424262</v>
      </c>
      <c r="E194" s="223">
        <f>SUM(E195:E201)</f>
        <v>346200</v>
      </c>
      <c r="F194" s="224">
        <f t="shared" si="2"/>
        <v>81.600520433128594</v>
      </c>
    </row>
    <row r="195" spans="1:6" s="7" customFormat="1" x14ac:dyDescent="0.2">
      <c r="A195" s="213">
        <v>3291</v>
      </c>
      <c r="B195" s="214" t="s">
        <v>2197</v>
      </c>
      <c r="C195" s="215">
        <v>184</v>
      </c>
      <c r="D195" s="216">
        <v>275440</v>
      </c>
      <c r="E195" s="216">
        <v>165454</v>
      </c>
      <c r="F195" s="222">
        <f t="shared" si="2"/>
        <v>60.068980540226548</v>
      </c>
    </row>
    <row r="196" spans="1:6" s="7" customFormat="1" x14ac:dyDescent="0.2">
      <c r="A196" s="213">
        <v>3292</v>
      </c>
      <c r="B196" s="214" t="s">
        <v>2198</v>
      </c>
      <c r="C196" s="215">
        <v>185</v>
      </c>
      <c r="D196" s="216">
        <v>57771</v>
      </c>
      <c r="E196" s="216">
        <v>50912</v>
      </c>
      <c r="F196" s="222">
        <f t="shared" si="2"/>
        <v>88.127261082550064</v>
      </c>
    </row>
    <row r="197" spans="1:6" s="7" customFormat="1" x14ac:dyDescent="0.2">
      <c r="A197" s="213">
        <v>3293</v>
      </c>
      <c r="B197" s="214" t="s">
        <v>2199</v>
      </c>
      <c r="C197" s="215">
        <v>186</v>
      </c>
      <c r="D197" s="216">
        <v>41854</v>
      </c>
      <c r="E197" s="216">
        <v>105232</v>
      </c>
      <c r="F197" s="222">
        <f t="shared" si="2"/>
        <v>251.42638696420892</v>
      </c>
    </row>
    <row r="198" spans="1:6" s="7" customFormat="1" x14ac:dyDescent="0.2">
      <c r="A198" s="213">
        <v>3294</v>
      </c>
      <c r="B198" s="214" t="s">
        <v>3558</v>
      </c>
      <c r="C198" s="215">
        <v>187</v>
      </c>
      <c r="D198" s="216">
        <v>2447</v>
      </c>
      <c r="E198" s="216">
        <v>2517</v>
      </c>
      <c r="F198" s="222">
        <f t="shared" si="2"/>
        <v>102.86064568859827</v>
      </c>
    </row>
    <row r="199" spans="1:6" s="7" customFormat="1" x14ac:dyDescent="0.2">
      <c r="A199" s="213">
        <v>3295</v>
      </c>
      <c r="B199" s="214" t="s">
        <v>3070</v>
      </c>
      <c r="C199" s="215">
        <v>188</v>
      </c>
      <c r="D199" s="216"/>
      <c r="E199" s="216"/>
      <c r="F199" s="222" t="str">
        <f t="shared" si="2"/>
        <v>-</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46750</v>
      </c>
      <c r="E201" s="216">
        <v>22085</v>
      </c>
      <c r="F201" s="222">
        <f t="shared" si="2"/>
        <v>47.240641711229948</v>
      </c>
    </row>
    <row r="202" spans="1:6" s="7" customFormat="1" x14ac:dyDescent="0.2">
      <c r="A202" s="213">
        <v>34</v>
      </c>
      <c r="B202" s="214" t="s">
        <v>2970</v>
      </c>
      <c r="C202" s="215">
        <v>191</v>
      </c>
      <c r="D202" s="223">
        <f>D203+D208+D216</f>
        <v>147053</v>
      </c>
      <c r="E202" s="223">
        <f>E203+E208+E216</f>
        <v>74861</v>
      </c>
      <c r="F202" s="224">
        <f t="shared" si="2"/>
        <v>50.907495936839098</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135325</v>
      </c>
      <c r="E208" s="223">
        <f>SUM(E209:E215)</f>
        <v>60273</v>
      </c>
      <c r="F208" s="224">
        <f t="shared" si="3"/>
        <v>44.53944208387216</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v>22930</v>
      </c>
      <c r="E210" s="216">
        <v>6188</v>
      </c>
      <c r="F210" s="222">
        <f t="shared" si="3"/>
        <v>26.986480593109462</v>
      </c>
    </row>
    <row r="211" spans="1:6" s="7" customFormat="1" ht="24" x14ac:dyDescent="0.2">
      <c r="A211" s="213">
        <v>3423</v>
      </c>
      <c r="B211" s="214" t="s">
        <v>3800</v>
      </c>
      <c r="C211" s="215">
        <v>200</v>
      </c>
      <c r="D211" s="216">
        <v>112395</v>
      </c>
      <c r="E211" s="216">
        <v>54085</v>
      </c>
      <c r="F211" s="222">
        <f t="shared" si="3"/>
        <v>48.120467992348416</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11728</v>
      </c>
      <c r="E216" s="223">
        <f>SUM(E217:E220)</f>
        <v>14588</v>
      </c>
      <c r="F216" s="224">
        <f t="shared" si="3"/>
        <v>124.38608458390176</v>
      </c>
    </row>
    <row r="217" spans="1:6" s="7" customFormat="1" x14ac:dyDescent="0.2">
      <c r="A217" s="213">
        <v>3431</v>
      </c>
      <c r="B217" s="214" t="s">
        <v>3072</v>
      </c>
      <c r="C217" s="215">
        <v>206</v>
      </c>
      <c r="D217" s="216">
        <v>11728</v>
      </c>
      <c r="E217" s="216">
        <v>14588</v>
      </c>
      <c r="F217" s="222">
        <f t="shared" si="3"/>
        <v>124.38608458390176</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c r="E220" s="216"/>
      <c r="F220" s="222" t="str">
        <f t="shared" si="3"/>
        <v>-</v>
      </c>
    </row>
    <row r="221" spans="1:6" s="7" customFormat="1" x14ac:dyDescent="0.2">
      <c r="A221" s="213">
        <v>35</v>
      </c>
      <c r="B221" s="214" t="s">
        <v>2973</v>
      </c>
      <c r="C221" s="215">
        <v>210</v>
      </c>
      <c r="D221" s="223">
        <f>D222+D225+D229</f>
        <v>0</v>
      </c>
      <c r="E221" s="223">
        <f>E222+E225+E229</f>
        <v>12825</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12825</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v>12825</v>
      </c>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1767923</v>
      </c>
      <c r="E230" s="223">
        <f>E231+E234+E237+E242+E246+E250+E253</f>
        <v>1403894</v>
      </c>
      <c r="F230" s="224">
        <f t="shared" si="3"/>
        <v>79.409227664327005</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279074</v>
      </c>
      <c r="E237" s="223">
        <f>SUM(E238:E241)</f>
        <v>277015</v>
      </c>
      <c r="F237" s="224">
        <f t="shared" si="3"/>
        <v>99.262202856590008</v>
      </c>
    </row>
    <row r="238" spans="1:6" s="7" customFormat="1" x14ac:dyDescent="0.2">
      <c r="A238" s="213">
        <v>3631</v>
      </c>
      <c r="B238" s="214" t="s">
        <v>2308</v>
      </c>
      <c r="C238" s="215">
        <v>227</v>
      </c>
      <c r="D238" s="216">
        <v>279074</v>
      </c>
      <c r="E238" s="216">
        <v>277015</v>
      </c>
      <c r="F238" s="222">
        <f t="shared" si="3"/>
        <v>99.262202856590008</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837835</v>
      </c>
      <c r="E246" s="223">
        <f>SUM(E247:E249)</f>
        <v>904462</v>
      </c>
      <c r="F246" s="224">
        <f t="shared" si="3"/>
        <v>107.95228177385764</v>
      </c>
    </row>
    <row r="247" spans="1:6" s="7" customFormat="1" ht="24" x14ac:dyDescent="0.2">
      <c r="A247" s="213">
        <v>3672</v>
      </c>
      <c r="B247" s="214" t="s">
        <v>310</v>
      </c>
      <c r="C247" s="215">
        <v>236</v>
      </c>
      <c r="D247" s="216">
        <v>837835</v>
      </c>
      <c r="E247" s="216">
        <v>904462</v>
      </c>
      <c r="F247" s="222">
        <f t="shared" si="3"/>
        <v>107.95228177385764</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651014</v>
      </c>
      <c r="E250" s="223">
        <f>SUM(E251:E252)</f>
        <v>222417</v>
      </c>
      <c r="F250" s="224">
        <f t="shared" si="3"/>
        <v>34.164703063221374</v>
      </c>
    </row>
    <row r="251" spans="1:6" s="7" customFormat="1" x14ac:dyDescent="0.2">
      <c r="A251" s="213" t="s">
        <v>3821</v>
      </c>
      <c r="B251" s="214" t="s">
        <v>3822</v>
      </c>
      <c r="C251" s="215">
        <v>240</v>
      </c>
      <c r="D251" s="216">
        <v>651014</v>
      </c>
      <c r="E251" s="216">
        <v>222417</v>
      </c>
      <c r="F251" s="222">
        <f t="shared" si="3"/>
        <v>34.164703063221374</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257202</v>
      </c>
      <c r="E258" s="223">
        <f>E259+E265</f>
        <v>325382</v>
      </c>
      <c r="F258" s="224">
        <f t="shared" si="3"/>
        <v>126.50834752451381</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257202</v>
      </c>
      <c r="E265" s="223">
        <f>SUM(E266:E268)</f>
        <v>325382</v>
      </c>
      <c r="F265" s="224">
        <f t="shared" si="3"/>
        <v>126.50834752451381</v>
      </c>
    </row>
    <row r="266" spans="1:6" s="7" customFormat="1" x14ac:dyDescent="0.2">
      <c r="A266" s="213">
        <v>3721</v>
      </c>
      <c r="B266" s="214" t="s">
        <v>1250</v>
      </c>
      <c r="C266" s="215">
        <v>255</v>
      </c>
      <c r="D266" s="216">
        <v>218253</v>
      </c>
      <c r="E266" s="216">
        <v>270458</v>
      </c>
      <c r="F266" s="222">
        <f t="shared" si="3"/>
        <v>123.91948793372829</v>
      </c>
    </row>
    <row r="267" spans="1:6" s="7" customFormat="1" x14ac:dyDescent="0.2">
      <c r="A267" s="213">
        <v>3722</v>
      </c>
      <c r="B267" s="214" t="s">
        <v>1249</v>
      </c>
      <c r="C267" s="215">
        <v>256</v>
      </c>
      <c r="D267" s="216">
        <v>38949</v>
      </c>
      <c r="E267" s="216">
        <v>54924</v>
      </c>
      <c r="F267" s="222">
        <f t="shared" si="3"/>
        <v>141.01517368866979</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409018</v>
      </c>
      <c r="E269" s="223">
        <f>E270+E274+E279+E285</f>
        <v>691726</v>
      </c>
      <c r="F269" s="224">
        <f t="shared" si="3"/>
        <v>169.11871849160673</v>
      </c>
    </row>
    <row r="270" spans="1:6" s="7" customFormat="1" x14ac:dyDescent="0.2">
      <c r="A270" s="213">
        <v>381</v>
      </c>
      <c r="B270" s="214" t="s">
        <v>1527</v>
      </c>
      <c r="C270" s="215">
        <v>259</v>
      </c>
      <c r="D270" s="223">
        <f>SUM(D271:D273)</f>
        <v>358905</v>
      </c>
      <c r="E270" s="223">
        <f>SUM(E271:E273)</f>
        <v>575559</v>
      </c>
      <c r="F270" s="224">
        <f t="shared" si="3"/>
        <v>160.36527771973087</v>
      </c>
    </row>
    <row r="271" spans="1:6" s="7" customFormat="1" x14ac:dyDescent="0.2">
      <c r="A271" s="213">
        <v>3811</v>
      </c>
      <c r="B271" s="214" t="s">
        <v>171</v>
      </c>
      <c r="C271" s="215">
        <v>260</v>
      </c>
      <c r="D271" s="216">
        <v>351905</v>
      </c>
      <c r="E271" s="216">
        <v>568559</v>
      </c>
      <c r="F271" s="222">
        <f t="shared" ref="F271:F302" si="4">IF(D271&lt;&gt;0,IF(E271/D271&gt;=100,"&gt;&gt;100",E271/D271*100),"-")</f>
        <v>161.56604765490687</v>
      </c>
    </row>
    <row r="272" spans="1:6" s="7" customFormat="1" x14ac:dyDescent="0.2">
      <c r="A272" s="213">
        <v>3812</v>
      </c>
      <c r="B272" s="214" t="s">
        <v>2205</v>
      </c>
      <c r="C272" s="215">
        <v>261</v>
      </c>
      <c r="D272" s="216">
        <v>7000</v>
      </c>
      <c r="E272" s="216">
        <v>7000</v>
      </c>
      <c r="F272" s="222">
        <f t="shared" si="4"/>
        <v>100</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50000</v>
      </c>
      <c r="E274" s="223">
        <f>SUM(E275:E278)</f>
        <v>51827</v>
      </c>
      <c r="F274" s="224">
        <f t="shared" si="4"/>
        <v>103.654</v>
      </c>
    </row>
    <row r="275" spans="1:6" s="7" customFormat="1" x14ac:dyDescent="0.2">
      <c r="A275" s="213">
        <v>3821</v>
      </c>
      <c r="B275" s="214" t="s">
        <v>2206</v>
      </c>
      <c r="C275" s="215">
        <v>264</v>
      </c>
      <c r="D275" s="216">
        <v>50000</v>
      </c>
      <c r="E275" s="216">
        <v>50000</v>
      </c>
      <c r="F275" s="222">
        <f t="shared" si="4"/>
        <v>100</v>
      </c>
    </row>
    <row r="276" spans="1:6" s="7" customFormat="1" x14ac:dyDescent="0.2">
      <c r="A276" s="213">
        <v>3822</v>
      </c>
      <c r="B276" s="214" t="s">
        <v>2207</v>
      </c>
      <c r="C276" s="215">
        <v>265</v>
      </c>
      <c r="D276" s="216"/>
      <c r="E276" s="216">
        <v>1827</v>
      </c>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113</v>
      </c>
      <c r="E279" s="223">
        <f>SUM(E280:E284)</f>
        <v>64340</v>
      </c>
      <c r="F279" s="224" t="str">
        <f t="shared" si="4"/>
        <v>&gt;&gt;100</v>
      </c>
    </row>
    <row r="280" spans="1:6" s="7" customFormat="1" x14ac:dyDescent="0.2">
      <c r="A280" s="213">
        <v>3831</v>
      </c>
      <c r="B280" s="214" t="s">
        <v>2645</v>
      </c>
      <c r="C280" s="215">
        <v>269</v>
      </c>
      <c r="D280" s="216">
        <v>113</v>
      </c>
      <c r="E280" s="216">
        <v>64340</v>
      </c>
      <c r="F280" s="222" t="str">
        <f t="shared" si="4"/>
        <v>&gt;&gt;100</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5845070</v>
      </c>
      <c r="E295" s="223">
        <f>E157-E293+E294</f>
        <v>5119675</v>
      </c>
      <c r="F295" s="224">
        <f t="shared" si="4"/>
        <v>87.589626813707966</v>
      </c>
    </row>
    <row r="296" spans="1:6" s="7" customFormat="1" x14ac:dyDescent="0.2">
      <c r="A296" s="213" t="s">
        <v>631</v>
      </c>
      <c r="B296" s="214" t="s">
        <v>2870</v>
      </c>
      <c r="C296" s="215">
        <v>285</v>
      </c>
      <c r="D296" s="223">
        <f>IF(D12&gt;=D295,D12-D295,0)</f>
        <v>5241149</v>
      </c>
      <c r="E296" s="223">
        <f>IF(E12&gt;=E295,E12-E295,0)</f>
        <v>5963763</v>
      </c>
      <c r="F296" s="224">
        <f t="shared" si="4"/>
        <v>113.78732029942289</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38010652</v>
      </c>
      <c r="E298" s="216">
        <v>39294795</v>
      </c>
      <c r="F298" s="222">
        <f t="shared" si="4"/>
        <v>103.37837667188661</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v>187875</v>
      </c>
      <c r="E300" s="216">
        <v>199698</v>
      </c>
      <c r="F300" s="222">
        <f t="shared" si="4"/>
        <v>106.29301397205589</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56021</v>
      </c>
      <c r="E304" s="223">
        <f>E305+E317+E350+E354</f>
        <v>32302</v>
      </c>
      <c r="F304" s="224">
        <f t="shared" ref="F304:F367" si="5">IF(D304&lt;&gt;0,IF(E304/D304&gt;=100,"&gt;&gt;100",E304/D304*100),"-")</f>
        <v>57.660520162082072</v>
      </c>
    </row>
    <row r="305" spans="1:6" s="7" customFormat="1" x14ac:dyDescent="0.2">
      <c r="A305" s="213">
        <v>71</v>
      </c>
      <c r="B305" s="214" t="s">
        <v>2873</v>
      </c>
      <c r="C305" s="215">
        <v>293</v>
      </c>
      <c r="D305" s="223">
        <f>D306+D310</f>
        <v>1250</v>
      </c>
      <c r="E305" s="223">
        <f>E306+E310</f>
        <v>0</v>
      </c>
      <c r="F305" s="224">
        <f t="shared" si="5"/>
        <v>0</v>
      </c>
    </row>
    <row r="306" spans="1:6" s="7" customFormat="1" x14ac:dyDescent="0.2">
      <c r="A306" s="213">
        <v>711</v>
      </c>
      <c r="B306" s="214" t="s">
        <v>2874</v>
      </c>
      <c r="C306" s="215">
        <v>294</v>
      </c>
      <c r="D306" s="223">
        <f>SUM(D307:D309)</f>
        <v>1250</v>
      </c>
      <c r="E306" s="223">
        <f>SUM(E307:E309)</f>
        <v>0</v>
      </c>
      <c r="F306" s="224">
        <f t="shared" si="5"/>
        <v>0</v>
      </c>
    </row>
    <row r="307" spans="1:6" s="7" customFormat="1" x14ac:dyDescent="0.2">
      <c r="A307" s="213">
        <v>7111</v>
      </c>
      <c r="B307" s="214" t="s">
        <v>3364</v>
      </c>
      <c r="C307" s="215">
        <v>295</v>
      </c>
      <c r="D307" s="216">
        <v>1250</v>
      </c>
      <c r="E307" s="216"/>
      <c r="F307" s="222">
        <f t="shared" si="5"/>
        <v>0</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54771</v>
      </c>
      <c r="E317" s="223">
        <f>E318+E323+E332+E337+E342+E345</f>
        <v>32302</v>
      </c>
      <c r="F317" s="224">
        <f t="shared" si="5"/>
        <v>58.976465647879351</v>
      </c>
    </row>
    <row r="318" spans="1:6" s="7" customFormat="1" x14ac:dyDescent="0.2">
      <c r="A318" s="213">
        <v>721</v>
      </c>
      <c r="B318" s="214" t="s">
        <v>2876</v>
      </c>
      <c r="C318" s="215">
        <v>306</v>
      </c>
      <c r="D318" s="223">
        <f>SUM(D319:D322)</f>
        <v>53771</v>
      </c>
      <c r="E318" s="223">
        <f>SUM(E319:E322)</f>
        <v>19969</v>
      </c>
      <c r="F318" s="224">
        <f t="shared" si="5"/>
        <v>37.137118521135925</v>
      </c>
    </row>
    <row r="319" spans="1:6" s="7" customFormat="1" x14ac:dyDescent="0.2">
      <c r="A319" s="213">
        <v>7211</v>
      </c>
      <c r="B319" s="214" t="s">
        <v>3418</v>
      </c>
      <c r="C319" s="215">
        <v>307</v>
      </c>
      <c r="D319" s="216">
        <v>53771</v>
      </c>
      <c r="E319" s="216">
        <v>19969</v>
      </c>
      <c r="F319" s="222">
        <f t="shared" si="5"/>
        <v>37.137118521135925</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1000</v>
      </c>
      <c r="E332" s="223">
        <f>SUM(E333:E336)</f>
        <v>12333</v>
      </c>
      <c r="F332" s="224">
        <f t="shared" si="5"/>
        <v>1233.3</v>
      </c>
    </row>
    <row r="333" spans="1:6" s="7" customFormat="1" x14ac:dyDescent="0.2">
      <c r="A333" s="213">
        <v>7231</v>
      </c>
      <c r="B333" s="214" t="s">
        <v>1427</v>
      </c>
      <c r="C333" s="215">
        <v>321</v>
      </c>
      <c r="D333" s="216">
        <v>1000</v>
      </c>
      <c r="E333" s="216">
        <v>12333</v>
      </c>
      <c r="F333" s="222">
        <f t="shared" si="5"/>
        <v>1233.3</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5358873</v>
      </c>
      <c r="E356" s="223">
        <f>E357+E369+E402+E406+E408</f>
        <v>7784099</v>
      </c>
      <c r="F356" s="224">
        <f t="shared" si="5"/>
        <v>145.25626936857805</v>
      </c>
    </row>
    <row r="357" spans="1:6" s="7" customFormat="1" x14ac:dyDescent="0.2">
      <c r="A357" s="213">
        <v>41</v>
      </c>
      <c r="B357" s="214" t="s">
        <v>2884</v>
      </c>
      <c r="C357" s="215">
        <v>345</v>
      </c>
      <c r="D357" s="223">
        <f>D358+D362</f>
        <v>117304</v>
      </c>
      <c r="E357" s="223">
        <f>E358+E362</f>
        <v>182744</v>
      </c>
      <c r="F357" s="224">
        <f t="shared" si="5"/>
        <v>155.78667394121257</v>
      </c>
    </row>
    <row r="358" spans="1:6" s="7" customFormat="1" x14ac:dyDescent="0.2">
      <c r="A358" s="213">
        <v>411</v>
      </c>
      <c r="B358" s="214" t="s">
        <v>2885</v>
      </c>
      <c r="C358" s="215">
        <v>346</v>
      </c>
      <c r="D358" s="223">
        <f>SUM(D359:D361)</f>
        <v>4693</v>
      </c>
      <c r="E358" s="223">
        <f>SUM(E359:E361)</f>
        <v>0</v>
      </c>
      <c r="F358" s="224">
        <f t="shared" si="5"/>
        <v>0</v>
      </c>
    </row>
    <row r="359" spans="1:6" s="7" customFormat="1" x14ac:dyDescent="0.2">
      <c r="A359" s="213">
        <v>4111</v>
      </c>
      <c r="B359" s="214" t="s">
        <v>3364</v>
      </c>
      <c r="C359" s="215">
        <v>347</v>
      </c>
      <c r="D359" s="216">
        <v>4693</v>
      </c>
      <c r="E359" s="216"/>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112611</v>
      </c>
      <c r="E362" s="223">
        <f>SUM(E363:E368)</f>
        <v>182744</v>
      </c>
      <c r="F362" s="224">
        <f t="shared" si="5"/>
        <v>162.27899583522037</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v>112611</v>
      </c>
      <c r="E368" s="216">
        <v>182744</v>
      </c>
      <c r="F368" s="222">
        <f t="shared" ref="F368:F424" si="6">IF(D368&lt;&gt;0,IF(E368/D368&gt;=100,"&gt;&gt;100",E368/D368*100),"-")</f>
        <v>162.27899583522037</v>
      </c>
    </row>
    <row r="369" spans="1:6" s="7" customFormat="1" x14ac:dyDescent="0.2">
      <c r="A369" s="213">
        <v>42</v>
      </c>
      <c r="B369" s="355" t="s">
        <v>832</v>
      </c>
      <c r="C369" s="215">
        <v>357</v>
      </c>
      <c r="D369" s="223">
        <f>D370+D375+D384+D389+D394+D397</f>
        <v>5150103</v>
      </c>
      <c r="E369" s="223">
        <f>E370+E375+E384+E389+E394+E397</f>
        <v>7301435</v>
      </c>
      <c r="F369" s="224">
        <f t="shared" si="6"/>
        <v>141.77260144117506</v>
      </c>
    </row>
    <row r="370" spans="1:6" s="7" customFormat="1" x14ac:dyDescent="0.2">
      <c r="A370" s="213">
        <v>421</v>
      </c>
      <c r="B370" s="214" t="s">
        <v>833</v>
      </c>
      <c r="C370" s="215">
        <v>358</v>
      </c>
      <c r="D370" s="223">
        <f>SUM(D371:D374)</f>
        <v>5073298</v>
      </c>
      <c r="E370" s="223">
        <f>SUM(E371:E374)</f>
        <v>7007921</v>
      </c>
      <c r="F370" s="224">
        <f t="shared" si="6"/>
        <v>138.13343903709185</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v>5032123</v>
      </c>
      <c r="E372" s="216">
        <v>7007921</v>
      </c>
      <c r="F372" s="222">
        <f t="shared" si="6"/>
        <v>139.2637063919145</v>
      </c>
    </row>
    <row r="373" spans="1:6" s="7" customFormat="1" x14ac:dyDescent="0.2">
      <c r="A373" s="213">
        <v>4213</v>
      </c>
      <c r="B373" s="214" t="s">
        <v>2536</v>
      </c>
      <c r="C373" s="215">
        <v>361</v>
      </c>
      <c r="D373" s="216">
        <v>41175</v>
      </c>
      <c r="E373" s="216"/>
      <c r="F373" s="222">
        <f t="shared" si="6"/>
        <v>0</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76805</v>
      </c>
      <c r="E375" s="223">
        <f>SUM(E376:E383)</f>
        <v>293514</v>
      </c>
      <c r="F375" s="224">
        <f t="shared" si="6"/>
        <v>382.15480762971163</v>
      </c>
    </row>
    <row r="376" spans="1:6" s="7" customFormat="1" x14ac:dyDescent="0.2">
      <c r="A376" s="213">
        <v>4221</v>
      </c>
      <c r="B376" s="214" t="s">
        <v>1420</v>
      </c>
      <c r="C376" s="215">
        <v>364</v>
      </c>
      <c r="D376" s="216"/>
      <c r="E376" s="216">
        <v>14487</v>
      </c>
      <c r="F376" s="222" t="str">
        <f t="shared" si="6"/>
        <v>-</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v>76805</v>
      </c>
      <c r="E378" s="216">
        <v>25173</v>
      </c>
      <c r="F378" s="222">
        <f t="shared" si="6"/>
        <v>32.775209947269055</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c r="E382" s="216">
        <v>253854</v>
      </c>
      <c r="F382" s="222" t="str">
        <f t="shared" si="6"/>
        <v>-</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91466</v>
      </c>
      <c r="E408" s="223">
        <f>SUM(E409:E412)</f>
        <v>299920</v>
      </c>
      <c r="F408" s="224">
        <f t="shared" si="6"/>
        <v>327.90326460105393</v>
      </c>
    </row>
    <row r="409" spans="1:6" s="7" customFormat="1" x14ac:dyDescent="0.2">
      <c r="A409" s="213">
        <v>451</v>
      </c>
      <c r="B409" s="214" t="s">
        <v>1017</v>
      </c>
      <c r="C409" s="215">
        <v>397</v>
      </c>
      <c r="D409" s="216">
        <v>91466</v>
      </c>
      <c r="E409" s="216">
        <v>299920</v>
      </c>
      <c r="F409" s="222">
        <f t="shared" si="6"/>
        <v>327.90326460105393</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5302852</v>
      </c>
      <c r="E414" s="223">
        <f>IF(E356&gt;=E304, E356-E304, 0)</f>
        <v>7751797</v>
      </c>
      <c r="F414" s="224">
        <f t="shared" si="6"/>
        <v>146.1816584735912</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v>39881886</v>
      </c>
      <c r="E416" s="216">
        <v>41238370</v>
      </c>
      <c r="F416" s="222">
        <f t="shared" si="6"/>
        <v>103.40125339107584</v>
      </c>
    </row>
    <row r="417" spans="1:6" s="7" customFormat="1" x14ac:dyDescent="0.2">
      <c r="A417" s="213">
        <v>97</v>
      </c>
      <c r="B417" s="214" t="s">
        <v>3031</v>
      </c>
      <c r="C417" s="215">
        <v>405</v>
      </c>
      <c r="D417" s="216">
        <v>19969</v>
      </c>
      <c r="E417" s="216">
        <v>884</v>
      </c>
      <c r="F417" s="222">
        <f t="shared" si="6"/>
        <v>4.4268616355350794</v>
      </c>
    </row>
    <row r="418" spans="1:6" s="7" customFormat="1" x14ac:dyDescent="0.2">
      <c r="A418" s="213" t="s">
        <v>631</v>
      </c>
      <c r="B418" s="214" t="s">
        <v>3504</v>
      </c>
      <c r="C418" s="215">
        <v>406</v>
      </c>
      <c r="D418" s="223">
        <f>D12+D304</f>
        <v>11142240</v>
      </c>
      <c r="E418" s="223">
        <f>E12+E304</f>
        <v>11115740</v>
      </c>
      <c r="F418" s="224">
        <f t="shared" si="6"/>
        <v>99.762166314852308</v>
      </c>
    </row>
    <row r="419" spans="1:6" s="7" customFormat="1" x14ac:dyDescent="0.2">
      <c r="A419" s="213" t="s">
        <v>631</v>
      </c>
      <c r="B419" s="214" t="s">
        <v>3505</v>
      </c>
      <c r="C419" s="215">
        <v>407</v>
      </c>
      <c r="D419" s="223">
        <f>D295+D356</f>
        <v>11203943</v>
      </c>
      <c r="E419" s="223">
        <f>E295+E356</f>
        <v>12903774</v>
      </c>
      <c r="F419" s="224">
        <f t="shared" si="6"/>
        <v>115.17172124135226</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61703</v>
      </c>
      <c r="E421" s="223">
        <f>IF(E419&gt;=E418,E419-E418,0)</f>
        <v>1788034</v>
      </c>
      <c r="F421" s="224">
        <f t="shared" si="6"/>
        <v>2897.8072378976713</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1871234</v>
      </c>
      <c r="E423" s="223">
        <f>IF(E299-E298+E416-E415&gt;=0,E299-E298+E416-E415,0)</f>
        <v>1943575</v>
      </c>
      <c r="F423" s="224">
        <f t="shared" si="6"/>
        <v>103.86595155923845</v>
      </c>
    </row>
    <row r="424" spans="1:6" s="7" customFormat="1" x14ac:dyDescent="0.2">
      <c r="A424" s="218" t="s">
        <v>3305</v>
      </c>
      <c r="B424" s="219" t="s">
        <v>3510</v>
      </c>
      <c r="C424" s="220">
        <v>412</v>
      </c>
      <c r="D424" s="227">
        <f>D300+D417</f>
        <v>207844</v>
      </c>
      <c r="E424" s="227">
        <f>E300+E417</f>
        <v>200582</v>
      </c>
      <c r="F424" s="228">
        <f t="shared" si="6"/>
        <v>96.506033371182227</v>
      </c>
    </row>
    <row r="425" spans="1:6" s="7" customFormat="1" ht="15" x14ac:dyDescent="0.2">
      <c r="A425" s="456" t="s">
        <v>2213</v>
      </c>
      <c r="B425" s="457"/>
      <c r="C425" s="281"/>
      <c r="D425" s="282"/>
      <c r="E425" s="282"/>
      <c r="F425" s="283"/>
    </row>
    <row r="426" spans="1:6" s="7" customFormat="1" x14ac:dyDescent="0.2">
      <c r="A426" s="272">
        <v>8</v>
      </c>
      <c r="B426" s="273" t="s">
        <v>3492</v>
      </c>
      <c r="C426" s="274">
        <v>413</v>
      </c>
      <c r="D426" s="284">
        <f>D427+D465+D478+D490+D521</f>
        <v>3722966</v>
      </c>
      <c r="E426" s="284">
        <f>E427+E465+E478+E490+E521</f>
        <v>6072734</v>
      </c>
      <c r="F426" s="285">
        <f t="shared" ref="F426:F489" si="7">IF(D426&lt;&gt;0,IF(E426/D426&gt;=100,"&gt;&gt;100",E426/D426*100),"-")</f>
        <v>163.11548372990782</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3722966</v>
      </c>
      <c r="E490" s="223">
        <f>E491+E496+E500+E501+E508+E513</f>
        <v>6072734</v>
      </c>
      <c r="F490" s="224">
        <f t="shared" ref="F490:F553" si="8">IF(D490&lt;&gt;0,IF(E490/D490&gt;=100,"&gt;&gt;100",E490/D490*100),"-")</f>
        <v>163.11548372990782</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3722966</v>
      </c>
      <c r="E501" s="223">
        <f>SUM(E502:E507)</f>
        <v>6072734</v>
      </c>
      <c r="F501" s="224">
        <f t="shared" si="8"/>
        <v>163.11548372990782</v>
      </c>
    </row>
    <row r="502" spans="1:6" s="7" customFormat="1" x14ac:dyDescent="0.2">
      <c r="A502" s="213">
        <v>8443</v>
      </c>
      <c r="B502" s="214" t="s">
        <v>3829</v>
      </c>
      <c r="C502" s="215">
        <v>489</v>
      </c>
      <c r="D502" s="216">
        <v>3722966</v>
      </c>
      <c r="E502" s="216">
        <v>6072734</v>
      </c>
      <c r="F502" s="222">
        <f t="shared" si="8"/>
        <v>163.11548372990782</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3638252</v>
      </c>
      <c r="E534" s="223">
        <f>E535+E573+E586+E599+E631</f>
        <v>242071</v>
      </c>
      <c r="F534" s="224">
        <f t="shared" si="8"/>
        <v>6.6534973388319445</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3638252</v>
      </c>
      <c r="E599" s="223">
        <f>E600+E605+E609+E611+E618+E623</f>
        <v>242071</v>
      </c>
      <c r="F599" s="222">
        <f t="shared" si="9"/>
        <v>6.6534973388319445</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865768</v>
      </c>
      <c r="E605" s="223">
        <f>SUM(E606:E608)</f>
        <v>242071</v>
      </c>
      <c r="F605" s="222">
        <f t="shared" si="9"/>
        <v>27.960261871540641</v>
      </c>
    </row>
    <row r="606" spans="1:6" s="7" customFormat="1" x14ac:dyDescent="0.2">
      <c r="A606" s="213">
        <v>5422</v>
      </c>
      <c r="B606" s="214" t="s">
        <v>2195</v>
      </c>
      <c r="C606" s="215">
        <v>593</v>
      </c>
      <c r="D606" s="216">
        <v>865768</v>
      </c>
      <c r="E606" s="216">
        <v>242071</v>
      </c>
      <c r="F606" s="222">
        <f t="shared" si="9"/>
        <v>27.960261871540641</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2772484</v>
      </c>
      <c r="E611" s="223">
        <f>SUM(E612:E617)</f>
        <v>0</v>
      </c>
      <c r="F611" s="222">
        <f t="shared" si="9"/>
        <v>0</v>
      </c>
    </row>
    <row r="612" spans="1:6" s="7" customFormat="1" x14ac:dyDescent="0.2">
      <c r="A612" s="213">
        <v>5443</v>
      </c>
      <c r="B612" s="214" t="s">
        <v>2056</v>
      </c>
      <c r="C612" s="215">
        <v>599</v>
      </c>
      <c r="D612" s="216">
        <v>2772484</v>
      </c>
      <c r="E612" s="216"/>
      <c r="F612" s="222">
        <f t="shared" si="9"/>
        <v>0</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84714</v>
      </c>
      <c r="E641" s="223">
        <f>IF(E426-E534&gt;=0,E426-E534,0)</f>
        <v>5830663</v>
      </c>
      <c r="F641" s="222">
        <f t="shared" si="10"/>
        <v>6882.7619991972997</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v>1733105</v>
      </c>
      <c r="E643" s="216">
        <v>1828457</v>
      </c>
      <c r="F643" s="222">
        <f t="shared" si="10"/>
        <v>105.50180167964433</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14865206</v>
      </c>
      <c r="E645" s="223">
        <f>E418+E426</f>
        <v>17188474</v>
      </c>
      <c r="F645" s="222">
        <f t="shared" si="10"/>
        <v>115.62889878552642</v>
      </c>
    </row>
    <row r="646" spans="1:6" s="7" customFormat="1" x14ac:dyDescent="0.2">
      <c r="A646" s="213" t="s">
        <v>631</v>
      </c>
      <c r="B646" s="214" t="s">
        <v>4052</v>
      </c>
      <c r="C646" s="215">
        <v>633</v>
      </c>
      <c r="D646" s="223">
        <f>D419+D534</f>
        <v>14842195</v>
      </c>
      <c r="E646" s="223">
        <f>E419+E534</f>
        <v>13145845</v>
      </c>
      <c r="F646" s="222">
        <f t="shared" si="10"/>
        <v>88.570760591677981</v>
      </c>
    </row>
    <row r="647" spans="1:6" s="7" customFormat="1" x14ac:dyDescent="0.2">
      <c r="A647" s="213" t="s">
        <v>631</v>
      </c>
      <c r="B647" s="214" t="s">
        <v>4053</v>
      </c>
      <c r="C647" s="215">
        <v>634</v>
      </c>
      <c r="D647" s="223">
        <f>IF(D645&gt;=D646,D645-D646,0)</f>
        <v>23011</v>
      </c>
      <c r="E647" s="223">
        <f>IF(E645&gt;=E646,E645-E646,0)</f>
        <v>4042629</v>
      </c>
      <c r="F647" s="222" t="str">
        <f t="shared" si="10"/>
        <v>&gt;&gt;100</v>
      </c>
    </row>
    <row r="648" spans="1:6" s="7" customFormat="1" x14ac:dyDescent="0.2">
      <c r="A648" s="213" t="s">
        <v>631</v>
      </c>
      <c r="B648" s="214" t="s">
        <v>4054</v>
      </c>
      <c r="C648" s="215">
        <v>635</v>
      </c>
      <c r="D648" s="223">
        <f>IF(D646&gt;=D645,D646-D645,0)</f>
        <v>0</v>
      </c>
      <c r="E648" s="223">
        <f>IF(E646&gt;=E645,E646-E645,0)</f>
        <v>0</v>
      </c>
      <c r="F648" s="222" t="str">
        <f t="shared" si="10"/>
        <v>-</v>
      </c>
    </row>
    <row r="649" spans="1:6" s="7" customFormat="1" x14ac:dyDescent="0.2">
      <c r="A649" s="226" t="s">
        <v>2694</v>
      </c>
      <c r="B649" s="214" t="s">
        <v>4055</v>
      </c>
      <c r="C649" s="215">
        <v>636</v>
      </c>
      <c r="D649" s="223">
        <f>IF(D422-D423+D643-D644&gt;=0,D422-D423+D643-D644,0)</f>
        <v>0</v>
      </c>
      <c r="E649" s="223">
        <f>IF(E422-E423+E643-E644&gt;=0,E422-E423+E643-E644,0)</f>
        <v>0</v>
      </c>
      <c r="F649" s="222" t="str">
        <f t="shared" si="10"/>
        <v>-</v>
      </c>
    </row>
    <row r="650" spans="1:6" s="7" customFormat="1" x14ac:dyDescent="0.2">
      <c r="A650" s="226" t="s">
        <v>2695</v>
      </c>
      <c r="B650" s="214" t="s">
        <v>4056</v>
      </c>
      <c r="C650" s="215">
        <v>637</v>
      </c>
      <c r="D650" s="223">
        <f>IF(D423-D422+D644-D643&gt;=0,D423-D422+D644-D643,0)</f>
        <v>138129</v>
      </c>
      <c r="E650" s="223">
        <f>IF(E423-E422+E644-E643&gt;=0,E423-E422+E644-E643,0)</f>
        <v>115118</v>
      </c>
      <c r="F650" s="222">
        <f t="shared" si="10"/>
        <v>83.340934923151551</v>
      </c>
    </row>
    <row r="651" spans="1:6" s="7" customFormat="1" x14ac:dyDescent="0.2">
      <c r="A651" s="213" t="s">
        <v>631</v>
      </c>
      <c r="B651" s="214" t="s">
        <v>4057</v>
      </c>
      <c r="C651" s="215">
        <v>638</v>
      </c>
      <c r="D651" s="223">
        <f>IF(D647+D649-D648-D650&gt;=0,D647+D649-D648-D650,0)</f>
        <v>0</v>
      </c>
      <c r="E651" s="223">
        <f>IF(E647+E649-E648-E650&gt;=0,E647+E649-E648-E650,0)</f>
        <v>3927511</v>
      </c>
      <c r="F651" s="222" t="str">
        <f t="shared" si="10"/>
        <v>-</v>
      </c>
    </row>
    <row r="652" spans="1:6" s="7" customFormat="1" x14ac:dyDescent="0.2">
      <c r="A652" s="213" t="s">
        <v>631</v>
      </c>
      <c r="B652" s="214" t="s">
        <v>4058</v>
      </c>
      <c r="C652" s="215">
        <v>639</v>
      </c>
      <c r="D652" s="223">
        <f>IF(D648+D650-D647-D649&gt;=0,D648+D650-D647-D649,0)</f>
        <v>115118</v>
      </c>
      <c r="E652" s="223">
        <f>IF(E648+E650-E647-E649&gt;=0,E648+E650-E647-E649,0)</f>
        <v>0</v>
      </c>
      <c r="F652" s="222">
        <f t="shared" si="10"/>
        <v>0</v>
      </c>
    </row>
    <row r="653" spans="1:6" s="7" customFormat="1" ht="24" x14ac:dyDescent="0.2">
      <c r="A653" s="267" t="s">
        <v>4222</v>
      </c>
      <c r="B653" s="268" t="s">
        <v>1749</v>
      </c>
      <c r="C653" s="269">
        <v>640</v>
      </c>
      <c r="D653" s="270"/>
      <c r="E653" s="270">
        <v>64339</v>
      </c>
      <c r="F653" s="271" t="str">
        <f t="shared" si="10"/>
        <v>-</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705179</v>
      </c>
      <c r="E655" s="275">
        <v>1021990</v>
      </c>
      <c r="F655" s="276">
        <f t="shared" ref="F655:F716" si="11">IF(D655&lt;&gt;0,IF(E655/D655&gt;=100,"&gt;&gt;100",E655/D655*100),"-")</f>
        <v>144.9263236710112</v>
      </c>
    </row>
    <row r="656" spans="1:6" s="7" customFormat="1" x14ac:dyDescent="0.2">
      <c r="A656" s="213" t="s">
        <v>107</v>
      </c>
      <c r="B656" s="214" t="s">
        <v>2703</v>
      </c>
      <c r="C656" s="215">
        <v>642</v>
      </c>
      <c r="D656" s="216">
        <v>14827202</v>
      </c>
      <c r="E656" s="216">
        <v>17024422</v>
      </c>
      <c r="F656" s="222">
        <f t="shared" si="11"/>
        <v>114.81884444549956</v>
      </c>
    </row>
    <row r="657" spans="1:6" s="7" customFormat="1" x14ac:dyDescent="0.2">
      <c r="A657" s="213" t="s">
        <v>108</v>
      </c>
      <c r="B657" s="214" t="s">
        <v>3071</v>
      </c>
      <c r="C657" s="215">
        <v>643</v>
      </c>
      <c r="D657" s="216">
        <v>14510391</v>
      </c>
      <c r="E657" s="216">
        <v>13189503</v>
      </c>
      <c r="F657" s="222">
        <f t="shared" si="11"/>
        <v>90.896951019445311</v>
      </c>
    </row>
    <row r="658" spans="1:6" s="7" customFormat="1" x14ac:dyDescent="0.2">
      <c r="A658" s="213">
        <v>11</v>
      </c>
      <c r="B658" s="214" t="s">
        <v>4059</v>
      </c>
      <c r="C658" s="215">
        <v>644</v>
      </c>
      <c r="D658" s="223">
        <f>+D655+D656-D657</f>
        <v>1021990</v>
      </c>
      <c r="E658" s="223">
        <f>+E655+E656-E657</f>
        <v>4856909</v>
      </c>
      <c r="F658" s="224">
        <f t="shared" si="11"/>
        <v>475.2403643871271</v>
      </c>
    </row>
    <row r="659" spans="1:6" s="7" customFormat="1" ht="24" x14ac:dyDescent="0.2">
      <c r="A659" s="213" t="s">
        <v>631</v>
      </c>
      <c r="B659" s="214" t="s">
        <v>638</v>
      </c>
      <c r="C659" s="215">
        <v>645</v>
      </c>
      <c r="D659" s="216">
        <v>15</v>
      </c>
      <c r="E659" s="216">
        <v>9</v>
      </c>
      <c r="F659" s="222">
        <f t="shared" si="11"/>
        <v>60</v>
      </c>
    </row>
    <row r="660" spans="1:6" s="7" customFormat="1" ht="24" x14ac:dyDescent="0.2">
      <c r="A660" s="213" t="s">
        <v>631</v>
      </c>
      <c r="B660" s="214" t="s">
        <v>3779</v>
      </c>
      <c r="C660" s="215">
        <v>646</v>
      </c>
      <c r="D660" s="216"/>
      <c r="E660" s="216"/>
      <c r="F660" s="222" t="str">
        <f t="shared" si="11"/>
        <v>-</v>
      </c>
    </row>
    <row r="661" spans="1:6" s="7" customFormat="1" x14ac:dyDescent="0.2">
      <c r="A661" s="213" t="s">
        <v>631</v>
      </c>
      <c r="B661" s="214" t="s">
        <v>291</v>
      </c>
      <c r="C661" s="215">
        <v>647</v>
      </c>
      <c r="D661" s="216">
        <v>13</v>
      </c>
      <c r="E661" s="216">
        <v>8</v>
      </c>
      <c r="F661" s="222">
        <f t="shared" si="11"/>
        <v>61.53846153846154</v>
      </c>
    </row>
    <row r="662" spans="1:6" s="7" customFormat="1" x14ac:dyDescent="0.2">
      <c r="A662" s="213" t="s">
        <v>631</v>
      </c>
      <c r="B662" s="214" t="s">
        <v>3040</v>
      </c>
      <c r="C662" s="215">
        <v>648</v>
      </c>
      <c r="D662" s="216"/>
      <c r="E662" s="216"/>
      <c r="F662" s="222" t="str">
        <f t="shared" si="11"/>
        <v>-</v>
      </c>
    </row>
    <row r="663" spans="1:6" s="7" customFormat="1" x14ac:dyDescent="0.2">
      <c r="A663" s="213" t="s">
        <v>292</v>
      </c>
      <c r="B663" s="214" t="s">
        <v>293</v>
      </c>
      <c r="C663" s="215">
        <v>649</v>
      </c>
      <c r="D663" s="216">
        <v>19577</v>
      </c>
      <c r="E663" s="216">
        <v>19548</v>
      </c>
      <c r="F663" s="222">
        <f t="shared" si="11"/>
        <v>99.85186698677019</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v>7590</v>
      </c>
      <c r="E666" s="216">
        <v>270</v>
      </c>
      <c r="F666" s="222">
        <f t="shared" si="11"/>
        <v>3.5573122529644272</v>
      </c>
    </row>
    <row r="667" spans="1:6" s="7" customFormat="1" x14ac:dyDescent="0.2">
      <c r="A667" s="213">
        <v>63311</v>
      </c>
      <c r="B667" s="214" t="s">
        <v>3408</v>
      </c>
      <c r="C667" s="215">
        <v>653</v>
      </c>
      <c r="D667" s="216">
        <v>317274</v>
      </c>
      <c r="E667" s="216">
        <v>1203121</v>
      </c>
      <c r="F667" s="222">
        <f t="shared" si="11"/>
        <v>379.20567080819734</v>
      </c>
    </row>
    <row r="668" spans="1:6" s="7" customFormat="1" x14ac:dyDescent="0.2">
      <c r="A668" s="213">
        <v>63312</v>
      </c>
      <c r="B668" s="214" t="s">
        <v>49</v>
      </c>
      <c r="C668" s="215">
        <v>654</v>
      </c>
      <c r="D668" s="216">
        <v>6300</v>
      </c>
      <c r="E668" s="216">
        <v>5250</v>
      </c>
      <c r="F668" s="222">
        <f t="shared" si="11"/>
        <v>83.333333333333343</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895635</v>
      </c>
      <c r="E671" s="216">
        <v>1350842</v>
      </c>
      <c r="F671" s="222">
        <f t="shared" si="11"/>
        <v>150.82505708240521</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1600</v>
      </c>
      <c r="E681" s="216">
        <v>3040</v>
      </c>
      <c r="F681" s="222">
        <f t="shared" si="11"/>
        <v>190</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v>1244603</v>
      </c>
      <c r="E700" s="216">
        <v>418907</v>
      </c>
      <c r="F700" s="222">
        <f t="shared" si="11"/>
        <v>33.657881268163422</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3050732</v>
      </c>
      <c r="E704" s="216">
        <v>1618727</v>
      </c>
      <c r="F704" s="222">
        <f t="shared" si="11"/>
        <v>53.060281925780437</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38983</v>
      </c>
      <c r="E716" s="216">
        <v>29911</v>
      </c>
      <c r="F716" s="222">
        <f t="shared" si="11"/>
        <v>76.728317471718441</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12037</v>
      </c>
      <c r="E718" s="216"/>
      <c r="F718" s="222">
        <f t="shared" si="13"/>
        <v>0</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c r="E723" s="216">
        <v>3000</v>
      </c>
      <c r="F723" s="222" t="str">
        <f t="shared" si="13"/>
        <v>-</v>
      </c>
    </row>
    <row r="724" spans="1:6" s="7" customFormat="1" x14ac:dyDescent="0.2">
      <c r="A724" s="213">
        <v>32121</v>
      </c>
      <c r="B724" s="214" t="s">
        <v>4043</v>
      </c>
      <c r="C724" s="215">
        <v>710</v>
      </c>
      <c r="D724" s="216">
        <v>11582</v>
      </c>
      <c r="E724" s="216"/>
      <c r="F724" s="222">
        <f t="shared" si="13"/>
        <v>0</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v>4338</v>
      </c>
      <c r="E727" s="216"/>
      <c r="F727" s="222">
        <f t="shared" si="13"/>
        <v>0</v>
      </c>
    </row>
    <row r="728" spans="1:6" s="7" customFormat="1" x14ac:dyDescent="0.2">
      <c r="A728" s="213" t="s">
        <v>4046</v>
      </c>
      <c r="B728" s="214" t="s">
        <v>3233</v>
      </c>
      <c r="C728" s="215">
        <v>714</v>
      </c>
      <c r="D728" s="216">
        <v>13389</v>
      </c>
      <c r="E728" s="216">
        <v>11646</v>
      </c>
      <c r="F728" s="222">
        <f t="shared" si="13"/>
        <v>86.981850773022629</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201912</v>
      </c>
      <c r="E731" s="216">
        <v>92054</v>
      </c>
      <c r="F731" s="222">
        <f t="shared" ref="F731:F781" si="14">IF(D731&lt;&gt;0,IF(E731/D731&gt;=100,"&gt;&gt;100",E731/D731*100),"-")</f>
        <v>45.591148619200446</v>
      </c>
    </row>
    <row r="732" spans="1:6" s="7" customFormat="1" x14ac:dyDescent="0.2">
      <c r="A732" s="213" t="s">
        <v>3027</v>
      </c>
      <c r="B732" s="214" t="s">
        <v>3028</v>
      </c>
      <c r="C732" s="215">
        <v>718</v>
      </c>
      <c r="D732" s="216">
        <v>2601</v>
      </c>
      <c r="E732" s="216">
        <v>2507</v>
      </c>
      <c r="F732" s="222">
        <f t="shared" si="14"/>
        <v>96.386005382545164</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v>22930</v>
      </c>
      <c r="E745" s="216">
        <v>6187</v>
      </c>
      <c r="F745" s="222">
        <f t="shared" si="14"/>
        <v>26.982119494112517</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v>112395</v>
      </c>
      <c r="E748" s="216">
        <v>54085</v>
      </c>
      <c r="F748" s="222">
        <f t="shared" si="14"/>
        <v>48.120467992348416</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v>12825</v>
      </c>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v>99804</v>
      </c>
      <c r="E768" s="216">
        <v>97907</v>
      </c>
      <c r="F768" s="222">
        <f t="shared" si="14"/>
        <v>98.099274578173222</v>
      </c>
    </row>
    <row r="769" spans="1:6" s="7" customFormat="1" x14ac:dyDescent="0.2">
      <c r="A769" s="213">
        <v>36315</v>
      </c>
      <c r="B769" s="214" t="s">
        <v>4015</v>
      </c>
      <c r="C769" s="215">
        <v>755</v>
      </c>
      <c r="D769" s="216">
        <v>179269</v>
      </c>
      <c r="E769" s="216">
        <v>179108</v>
      </c>
      <c r="F769" s="222">
        <f t="shared" si="14"/>
        <v>99.910190830539577</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v>651014</v>
      </c>
      <c r="E802" s="216">
        <v>222417</v>
      </c>
      <c r="F802" s="222">
        <f t="shared" si="15"/>
        <v>34.164703063221374</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v>34200</v>
      </c>
      <c r="E824" s="216">
        <v>67200</v>
      </c>
      <c r="F824" s="222">
        <f t="shared" si="15"/>
        <v>196.49122807017542</v>
      </c>
    </row>
    <row r="825" spans="1:6" s="7" customFormat="1" x14ac:dyDescent="0.2">
      <c r="A825" s="213">
        <v>37215</v>
      </c>
      <c r="B825" s="214" t="s">
        <v>1731</v>
      </c>
      <c r="C825" s="215">
        <v>811</v>
      </c>
      <c r="D825" s="216">
        <v>120075</v>
      </c>
      <c r="E825" s="216">
        <v>139770</v>
      </c>
      <c r="F825" s="222">
        <f t="shared" si="15"/>
        <v>116.40224859462836</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v>55000</v>
      </c>
      <c r="E827" s="216">
        <v>45000</v>
      </c>
      <c r="F827" s="222">
        <f t="shared" si="15"/>
        <v>81.818181818181827</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8977</v>
      </c>
      <c r="E829" s="216">
        <v>18488</v>
      </c>
      <c r="F829" s="222">
        <f t="shared" si="15"/>
        <v>205.94853514537149</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v>38949</v>
      </c>
      <c r="E834" s="216">
        <v>54924</v>
      </c>
      <c r="F834" s="222">
        <f t="shared" si="15"/>
        <v>141.01517368866979</v>
      </c>
    </row>
    <row r="835" spans="1:6" s="7" customFormat="1" x14ac:dyDescent="0.2">
      <c r="A835" s="213">
        <v>38117</v>
      </c>
      <c r="B835" s="214" t="s">
        <v>945</v>
      </c>
      <c r="C835" s="215">
        <v>821</v>
      </c>
      <c r="D835" s="216">
        <v>59899</v>
      </c>
      <c r="E835" s="216">
        <v>41810</v>
      </c>
      <c r="F835" s="222">
        <f t="shared" si="15"/>
        <v>69.800831399522536</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v>3306343</v>
      </c>
      <c r="F891" s="222" t="str">
        <f t="shared" si="16"/>
        <v>-</v>
      </c>
    </row>
    <row r="892" spans="1:6" s="7" customFormat="1" x14ac:dyDescent="0.2">
      <c r="A892" s="213">
        <v>84432</v>
      </c>
      <c r="B892" s="214" t="s">
        <v>2448</v>
      </c>
      <c r="C892" s="215">
        <v>878</v>
      </c>
      <c r="D892" s="216">
        <v>3722966</v>
      </c>
      <c r="E892" s="216">
        <v>2766390</v>
      </c>
      <c r="F892" s="222">
        <f>IF(D892&lt;&gt;0,IF(E892/D892&gt;=100,"&gt;&gt;100",E892/D892*100),"-")</f>
        <v>74.306077466192278</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v>865768</v>
      </c>
      <c r="E953" s="216">
        <v>242071</v>
      </c>
      <c r="F953" s="222">
        <f t="shared" si="18"/>
        <v>27.960261871540641</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v>2772484</v>
      </c>
      <c r="E960" s="216"/>
      <c r="F960" s="222">
        <f t="shared" si="18"/>
        <v>0</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NADICA POKRIVKO</v>
      </c>
      <c r="D1002" s="174"/>
      <c r="E1002" s="174"/>
    </row>
    <row r="1003" spans="1:6" ht="15" customHeight="1" x14ac:dyDescent="0.2">
      <c r="A1003" s="172" t="str">
        <f>IF(RefStr!H27="","Telefon za kontakt: _________________","Telefon za kontakt: " &amp; RefStr!H27)</f>
        <v>Telefon za kontakt: 048883006</v>
      </c>
      <c r="C1003" s="173"/>
    </row>
    <row r="1004" spans="1:6" ht="15" customHeight="1" x14ac:dyDescent="0.2">
      <c r="A1004" s="172" t="str">
        <f>IF(RefStr!H33="","Odgovorna osoba: _____________________________","Odgovorna osoba: " &amp; RefStr!H33)</f>
        <v>Odgovorna osoba: DARKO SOBOTA</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33" activePane="bottomLeft" state="frozen"/>
      <selection pane="bottomLeft" activeCell="E242" sqref="E24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27915</v>
      </c>
      <c r="C4" s="441"/>
      <c r="D4" s="441"/>
      <c r="E4" s="442">
        <f>SUM(Skriveni!G984:G1298)</f>
        <v>345251080.88199997</v>
      </c>
      <c r="F4" s="443"/>
    </row>
    <row r="5" spans="1:6" ht="15" customHeight="1" x14ac:dyDescent="0.2">
      <c r="B5" s="440" t="str">
        <f>"Naziv: "&amp;IF(RefStr!B10&lt;&gt;"",RefStr!B10,"_______________________________________")</f>
        <v>Naziv: OPĆINA KALINOVAC</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50130931</v>
      </c>
      <c r="E12" s="245">
        <f>E13+E74</f>
        <v>58136962</v>
      </c>
      <c r="F12" s="246">
        <f t="shared" ref="F12:F75" si="0">IF(D12&gt;0,IF(E12/D12&gt;=100,"&gt;&gt;100",E12/D12*100),"-")</f>
        <v>115.97024200488117</v>
      </c>
    </row>
    <row r="13" spans="1:6" s="2" customFormat="1" x14ac:dyDescent="0.2">
      <c r="A13" s="247">
        <v>0</v>
      </c>
      <c r="B13" s="232" t="s">
        <v>1036</v>
      </c>
      <c r="C13" s="248">
        <v>2</v>
      </c>
      <c r="D13" s="249">
        <f>D14+D18+D57+D58+D62+D69</f>
        <v>48756344</v>
      </c>
      <c r="E13" s="249">
        <f>E14+E18+E57+E58+E62+E69</f>
        <v>52936333</v>
      </c>
      <c r="F13" s="250">
        <f t="shared" si="0"/>
        <v>108.573220748463</v>
      </c>
    </row>
    <row r="14" spans="1:6" s="2" customFormat="1" x14ac:dyDescent="0.2">
      <c r="A14" s="247" t="s">
        <v>3276</v>
      </c>
      <c r="B14" s="232" t="s">
        <v>982</v>
      </c>
      <c r="C14" s="248">
        <v>3</v>
      </c>
      <c r="D14" s="249">
        <f>D15+D16-D17</f>
        <v>3260482</v>
      </c>
      <c r="E14" s="249">
        <f>E15+E16-E17</f>
        <v>2998957</v>
      </c>
      <c r="F14" s="250">
        <f t="shared" si="0"/>
        <v>91.978946671075008</v>
      </c>
    </row>
    <row r="15" spans="1:6" s="2" customFormat="1" x14ac:dyDescent="0.2">
      <c r="A15" s="247" t="s">
        <v>983</v>
      </c>
      <c r="B15" s="232" t="s">
        <v>984</v>
      </c>
      <c r="C15" s="248">
        <v>4</v>
      </c>
      <c r="D15" s="234">
        <v>2091254</v>
      </c>
      <c r="E15" s="234">
        <v>2091254</v>
      </c>
      <c r="F15" s="235">
        <f t="shared" si="0"/>
        <v>100</v>
      </c>
    </row>
    <row r="16" spans="1:6" s="2" customFormat="1" x14ac:dyDescent="0.2">
      <c r="A16" s="247" t="s">
        <v>985</v>
      </c>
      <c r="B16" s="232" t="s">
        <v>3394</v>
      </c>
      <c r="C16" s="248">
        <v>5</v>
      </c>
      <c r="D16" s="234">
        <v>2028888</v>
      </c>
      <c r="E16" s="234">
        <v>1796099</v>
      </c>
      <c r="F16" s="235">
        <f t="shared" si="0"/>
        <v>88.526276462771719</v>
      </c>
    </row>
    <row r="17" spans="1:6" s="2" customFormat="1" x14ac:dyDescent="0.2">
      <c r="A17" s="247" t="s">
        <v>3395</v>
      </c>
      <c r="B17" s="232" t="s">
        <v>3396</v>
      </c>
      <c r="C17" s="248">
        <v>6</v>
      </c>
      <c r="D17" s="234">
        <v>859660</v>
      </c>
      <c r="E17" s="234">
        <v>888396</v>
      </c>
      <c r="F17" s="235">
        <f t="shared" si="0"/>
        <v>103.34271688807203</v>
      </c>
    </row>
    <row r="18" spans="1:6" s="2" customFormat="1" x14ac:dyDescent="0.2">
      <c r="A18" s="247" t="s">
        <v>3397</v>
      </c>
      <c r="B18" s="232" t="s">
        <v>1037</v>
      </c>
      <c r="C18" s="248">
        <v>7</v>
      </c>
      <c r="D18" s="249">
        <f>D19+D25+D35+D41+D47+D51</f>
        <v>31474886</v>
      </c>
      <c r="E18" s="249">
        <f>E19+E25+E35+E41+E47+E51</f>
        <v>36677436</v>
      </c>
      <c r="F18" s="250">
        <f t="shared" si="0"/>
        <v>116.52920998665412</v>
      </c>
    </row>
    <row r="19" spans="1:6" s="2" customFormat="1" x14ac:dyDescent="0.2">
      <c r="A19" s="251" t="s">
        <v>3398</v>
      </c>
      <c r="B19" s="232" t="s">
        <v>2675</v>
      </c>
      <c r="C19" s="248">
        <v>8</v>
      </c>
      <c r="D19" s="249">
        <f>SUM(D20:D23)-D24</f>
        <v>31140769</v>
      </c>
      <c r="E19" s="249">
        <f>SUM(E20:E23)-E24</f>
        <v>35980930</v>
      </c>
      <c r="F19" s="250">
        <f t="shared" si="0"/>
        <v>115.54284353093529</v>
      </c>
    </row>
    <row r="20" spans="1:6" s="2" customFormat="1" x14ac:dyDescent="0.2">
      <c r="A20" s="247" t="s">
        <v>3399</v>
      </c>
      <c r="B20" s="232" t="s">
        <v>3418</v>
      </c>
      <c r="C20" s="248">
        <v>9</v>
      </c>
      <c r="D20" s="234">
        <v>348134</v>
      </c>
      <c r="E20" s="234">
        <v>348134</v>
      </c>
      <c r="F20" s="235">
        <f t="shared" si="0"/>
        <v>100</v>
      </c>
    </row>
    <row r="21" spans="1:6" s="2" customFormat="1" x14ac:dyDescent="0.2">
      <c r="A21" s="247" t="s">
        <v>3400</v>
      </c>
      <c r="B21" s="232" t="s">
        <v>3419</v>
      </c>
      <c r="C21" s="248">
        <v>10</v>
      </c>
      <c r="D21" s="234">
        <v>8527559</v>
      </c>
      <c r="E21" s="234">
        <v>16094385</v>
      </c>
      <c r="F21" s="235">
        <f t="shared" si="0"/>
        <v>188.73378653844551</v>
      </c>
    </row>
    <row r="22" spans="1:6" s="2" customFormat="1" x14ac:dyDescent="0.2">
      <c r="A22" s="247" t="s">
        <v>3401</v>
      </c>
      <c r="B22" s="232" t="s">
        <v>2536</v>
      </c>
      <c r="C22" s="248">
        <v>11</v>
      </c>
      <c r="D22" s="234">
        <v>19544133</v>
      </c>
      <c r="E22" s="234">
        <v>19544132</v>
      </c>
      <c r="F22" s="235">
        <f t="shared" si="0"/>
        <v>99.999994883374981</v>
      </c>
    </row>
    <row r="23" spans="1:6" s="2" customFormat="1" x14ac:dyDescent="0.2">
      <c r="A23" s="247" t="s">
        <v>3402</v>
      </c>
      <c r="B23" s="232" t="s">
        <v>3420</v>
      </c>
      <c r="C23" s="248">
        <v>12</v>
      </c>
      <c r="D23" s="234">
        <v>38998961</v>
      </c>
      <c r="E23" s="234">
        <v>38979746</v>
      </c>
      <c r="F23" s="235">
        <f t="shared" si="0"/>
        <v>99.950729456612962</v>
      </c>
    </row>
    <row r="24" spans="1:6" s="2" customFormat="1" x14ac:dyDescent="0.2">
      <c r="A24" s="247" t="s">
        <v>3403</v>
      </c>
      <c r="B24" s="232" t="s">
        <v>2357</v>
      </c>
      <c r="C24" s="248">
        <v>13</v>
      </c>
      <c r="D24" s="234">
        <v>36278018</v>
      </c>
      <c r="E24" s="234">
        <v>38985467</v>
      </c>
      <c r="F24" s="235">
        <f t="shared" si="0"/>
        <v>107.46305655397161</v>
      </c>
    </row>
    <row r="25" spans="1:6" s="2" customFormat="1" x14ac:dyDescent="0.2">
      <c r="A25" s="251" t="s">
        <v>2358</v>
      </c>
      <c r="B25" s="232" t="s">
        <v>179</v>
      </c>
      <c r="C25" s="248">
        <v>14</v>
      </c>
      <c r="D25" s="249">
        <f>SUM(D26:D33)-D34</f>
        <v>69094</v>
      </c>
      <c r="E25" s="249">
        <f>SUM(E26:E33)-E34</f>
        <v>496358</v>
      </c>
      <c r="F25" s="250">
        <f t="shared" si="0"/>
        <v>718.38075665036035</v>
      </c>
    </row>
    <row r="26" spans="1:6" s="2" customFormat="1" x14ac:dyDescent="0.2">
      <c r="A26" s="247" t="s">
        <v>2359</v>
      </c>
      <c r="B26" s="232" t="s">
        <v>1420</v>
      </c>
      <c r="C26" s="248">
        <v>15</v>
      </c>
      <c r="D26" s="234">
        <v>588205</v>
      </c>
      <c r="E26" s="234">
        <v>760329</v>
      </c>
      <c r="F26" s="235">
        <f t="shared" si="0"/>
        <v>129.2625870232317</v>
      </c>
    </row>
    <row r="27" spans="1:6" s="2" customFormat="1" x14ac:dyDescent="0.2">
      <c r="A27" s="247" t="s">
        <v>2360</v>
      </c>
      <c r="B27" s="232" t="s">
        <v>1443</v>
      </c>
      <c r="C27" s="248">
        <v>16</v>
      </c>
      <c r="D27" s="234">
        <v>12500</v>
      </c>
      <c r="E27" s="234">
        <v>12500</v>
      </c>
      <c r="F27" s="235">
        <f t="shared" si="0"/>
        <v>100</v>
      </c>
    </row>
    <row r="28" spans="1:6" s="2" customFormat="1" x14ac:dyDescent="0.2">
      <c r="A28" s="247" t="s">
        <v>2361</v>
      </c>
      <c r="B28" s="232" t="s">
        <v>1422</v>
      </c>
      <c r="C28" s="248">
        <v>17</v>
      </c>
      <c r="D28" s="234">
        <v>236419</v>
      </c>
      <c r="E28" s="234">
        <v>275723</v>
      </c>
      <c r="F28" s="235">
        <f t="shared" si="0"/>
        <v>116.6247213633422</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c r="E31" s="234"/>
      <c r="F31" s="235" t="str">
        <f t="shared" si="0"/>
        <v>-</v>
      </c>
    </row>
    <row r="32" spans="1:6" s="2" customFormat="1" x14ac:dyDescent="0.2">
      <c r="A32" s="231" t="s">
        <v>4232</v>
      </c>
      <c r="B32" s="232" t="s">
        <v>1426</v>
      </c>
      <c r="C32" s="248">
        <v>21</v>
      </c>
      <c r="D32" s="234">
        <v>776328</v>
      </c>
      <c r="E32" s="234">
        <v>1062480</v>
      </c>
      <c r="F32" s="235">
        <f t="shared" si="0"/>
        <v>136.85967786811759</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1544358</v>
      </c>
      <c r="E34" s="234">
        <v>1614674</v>
      </c>
      <c r="F34" s="235">
        <f t="shared" si="0"/>
        <v>104.5530893743549</v>
      </c>
    </row>
    <row r="35" spans="1:6" s="2" customFormat="1" x14ac:dyDescent="0.2">
      <c r="A35" s="252" t="s">
        <v>4235</v>
      </c>
      <c r="B35" s="232" t="s">
        <v>3859</v>
      </c>
      <c r="C35" s="248">
        <v>24</v>
      </c>
      <c r="D35" s="249">
        <f>SUM(D36:D39)-D40</f>
        <v>208470</v>
      </c>
      <c r="E35" s="249">
        <f>SUM(E36:E39)-E40</f>
        <v>143595</v>
      </c>
      <c r="F35" s="250">
        <f t="shared" si="0"/>
        <v>68.880414448122025</v>
      </c>
    </row>
    <row r="36" spans="1:6" s="2" customFormat="1" x14ac:dyDescent="0.2">
      <c r="A36" s="231" t="s">
        <v>3593</v>
      </c>
      <c r="B36" s="232" t="s">
        <v>1427</v>
      </c>
      <c r="C36" s="248">
        <v>25</v>
      </c>
      <c r="D36" s="234">
        <v>626603</v>
      </c>
      <c r="E36" s="234">
        <v>394808</v>
      </c>
      <c r="F36" s="235">
        <f t="shared" si="0"/>
        <v>63.007677907702316</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418133</v>
      </c>
      <c r="E40" s="234">
        <v>251213</v>
      </c>
      <c r="F40" s="235">
        <f t="shared" si="0"/>
        <v>60.079687563526441</v>
      </c>
    </row>
    <row r="41" spans="1:6" s="2" customFormat="1" x14ac:dyDescent="0.2">
      <c r="A41" s="251" t="s">
        <v>3600</v>
      </c>
      <c r="B41" s="232" t="s">
        <v>3860</v>
      </c>
      <c r="C41" s="248">
        <v>30</v>
      </c>
      <c r="D41" s="249">
        <f>SUM(D42:D45)-D46</f>
        <v>56553</v>
      </c>
      <c r="E41" s="249">
        <f>SUM(E42:E45)-E46</f>
        <v>56553</v>
      </c>
      <c r="F41" s="250">
        <f t="shared" si="0"/>
        <v>100</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v>67553</v>
      </c>
      <c r="E45" s="234">
        <v>67553</v>
      </c>
      <c r="F45" s="235">
        <f t="shared" si="0"/>
        <v>100</v>
      </c>
    </row>
    <row r="46" spans="1:6" s="2" customFormat="1" x14ac:dyDescent="0.2">
      <c r="A46" s="247" t="s">
        <v>314</v>
      </c>
      <c r="B46" s="232" t="s">
        <v>4113</v>
      </c>
      <c r="C46" s="248">
        <v>35</v>
      </c>
      <c r="D46" s="234">
        <v>11000</v>
      </c>
      <c r="E46" s="234">
        <v>11000</v>
      </c>
      <c r="F46" s="235">
        <f t="shared" si="0"/>
        <v>100</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15529</v>
      </c>
      <c r="E53" s="234">
        <v>15529</v>
      </c>
      <c r="F53" s="235">
        <f t="shared" si="0"/>
        <v>100</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v>15529</v>
      </c>
      <c r="E56" s="234">
        <v>15529</v>
      </c>
      <c r="F56" s="235">
        <f t="shared" si="0"/>
        <v>100</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170798</v>
      </c>
      <c r="E60" s="234">
        <v>489158</v>
      </c>
      <c r="F60" s="235">
        <f t="shared" si="0"/>
        <v>286.39562524151336</v>
      </c>
    </row>
    <row r="61" spans="1:6" s="2" customFormat="1" x14ac:dyDescent="0.2">
      <c r="A61" s="247" t="s">
        <v>1404</v>
      </c>
      <c r="B61" s="232" t="s">
        <v>1058</v>
      </c>
      <c r="C61" s="248">
        <v>50</v>
      </c>
      <c r="D61" s="234">
        <v>170798</v>
      </c>
      <c r="E61" s="234">
        <v>489158</v>
      </c>
      <c r="F61" s="235">
        <f t="shared" si="0"/>
        <v>286.39562524151336</v>
      </c>
    </row>
    <row r="62" spans="1:6" s="2" customFormat="1" x14ac:dyDescent="0.2">
      <c r="A62" s="247" t="s">
        <v>1059</v>
      </c>
      <c r="B62" s="232" t="s">
        <v>589</v>
      </c>
      <c r="C62" s="248">
        <v>51</v>
      </c>
      <c r="D62" s="249">
        <f>SUM(D63:D68)</f>
        <v>14020976</v>
      </c>
      <c r="E62" s="249">
        <f>SUM(E63:E68)</f>
        <v>13259940</v>
      </c>
      <c r="F62" s="250">
        <f t="shared" si="0"/>
        <v>94.572161025024229</v>
      </c>
    </row>
    <row r="63" spans="1:6" s="2" customFormat="1" x14ac:dyDescent="0.2">
      <c r="A63" s="247" t="s">
        <v>1060</v>
      </c>
      <c r="B63" s="232" t="s">
        <v>1061</v>
      </c>
      <c r="C63" s="248">
        <v>52</v>
      </c>
      <c r="D63" s="234">
        <v>14020976</v>
      </c>
      <c r="E63" s="234">
        <v>13259940</v>
      </c>
      <c r="F63" s="235">
        <f t="shared" si="0"/>
        <v>94.572161025024229</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1374587</v>
      </c>
      <c r="E74" s="249">
        <f>E75+E84+E93+E124+E140+E152+E170+E176</f>
        <v>5200629</v>
      </c>
      <c r="F74" s="250">
        <f t="shared" si="0"/>
        <v>378.34120357605593</v>
      </c>
    </row>
    <row r="75" spans="1:6" s="2" customFormat="1" x14ac:dyDescent="0.2">
      <c r="A75" s="231" t="s">
        <v>2697</v>
      </c>
      <c r="B75" s="232" t="s">
        <v>975</v>
      </c>
      <c r="C75" s="248">
        <v>64</v>
      </c>
      <c r="D75" s="249">
        <f>+D76+D81+D82+D83</f>
        <v>1021989</v>
      </c>
      <c r="E75" s="249">
        <f>+E76+E81+E82+E83</f>
        <v>4856909</v>
      </c>
      <c r="F75" s="250">
        <f t="shared" si="0"/>
        <v>475.24082940227339</v>
      </c>
    </row>
    <row r="76" spans="1:6" s="2" customFormat="1" x14ac:dyDescent="0.2">
      <c r="A76" s="231" t="s">
        <v>2126</v>
      </c>
      <c r="B76" s="253" t="s">
        <v>1796</v>
      </c>
      <c r="C76" s="248">
        <v>65</v>
      </c>
      <c r="D76" s="249">
        <f>SUM(D77:D80)</f>
        <v>1021989</v>
      </c>
      <c r="E76" s="249">
        <f>SUM(E77:E80)</f>
        <v>4856909</v>
      </c>
      <c r="F76" s="250">
        <f t="shared" ref="F76:F140" si="1">IF(D76&gt;0,IF(E76/D76&gt;=100,"&gt;&gt;100",E76/D76*100),"-")</f>
        <v>475.24082940227339</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1021989</v>
      </c>
      <c r="E78" s="234">
        <v>4856909</v>
      </c>
      <c r="F78" s="235">
        <f t="shared" si="1"/>
        <v>475.24082940227339</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0</v>
      </c>
      <c r="E84" s="249">
        <f>E85+SUM(E88:E90)-E91+E92</f>
        <v>0</v>
      </c>
      <c r="F84" s="250" t="str">
        <f t="shared" si="1"/>
        <v>-</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c r="F92" s="235" t="str">
        <f t="shared" si="1"/>
        <v>-</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78800</v>
      </c>
      <c r="E140" s="249">
        <f>E141+E148-E151</f>
        <v>78800</v>
      </c>
      <c r="F140" s="250">
        <f t="shared" si="1"/>
        <v>100</v>
      </c>
    </row>
    <row r="141" spans="1:6" s="2" customFormat="1" x14ac:dyDescent="0.2">
      <c r="A141" s="231"/>
      <c r="B141" s="232" t="s">
        <v>599</v>
      </c>
      <c r="C141" s="248">
        <v>130</v>
      </c>
      <c r="D141" s="249">
        <f>SUM(D142:D147)</f>
        <v>78800</v>
      </c>
      <c r="E141" s="249">
        <f>SUM(E142:E147)</f>
        <v>78800</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v>78800</v>
      </c>
      <c r="E145" s="234">
        <v>78800</v>
      </c>
      <c r="F145" s="235">
        <f t="shared" si="2"/>
        <v>100</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187875</v>
      </c>
      <c r="E152" s="249">
        <f>SUM(E153:E155)+SUM(E164:E168)-E169</f>
        <v>199697</v>
      </c>
      <c r="F152" s="250">
        <f t="shared" si="2"/>
        <v>106.29248170326015</v>
      </c>
    </row>
    <row r="153" spans="1:6" s="2" customFormat="1" x14ac:dyDescent="0.2">
      <c r="A153" s="231" t="s">
        <v>2939</v>
      </c>
      <c r="B153" s="232" t="s">
        <v>2940</v>
      </c>
      <c r="C153" s="248">
        <v>142</v>
      </c>
      <c r="D153" s="234">
        <v>266050</v>
      </c>
      <c r="E153" s="234">
        <v>247725</v>
      </c>
      <c r="F153" s="235">
        <f t="shared" si="2"/>
        <v>93.11219695545951</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v>61551</v>
      </c>
      <c r="E164" s="234">
        <v>129915</v>
      </c>
      <c r="F164" s="235">
        <f t="shared" si="2"/>
        <v>211.06886971779502</v>
      </c>
    </row>
    <row r="165" spans="1:6" s="2" customFormat="1" x14ac:dyDescent="0.2">
      <c r="A165" s="231" t="s">
        <v>4216</v>
      </c>
      <c r="B165" s="254" t="s">
        <v>3778</v>
      </c>
      <c r="C165" s="248">
        <v>154</v>
      </c>
      <c r="D165" s="234">
        <v>93256</v>
      </c>
      <c r="E165" s="234">
        <v>118088</v>
      </c>
      <c r="F165" s="235">
        <f t="shared" si="2"/>
        <v>126.62777730119241</v>
      </c>
    </row>
    <row r="166" spans="1:6" s="2" customFormat="1" ht="24" x14ac:dyDescent="0.2">
      <c r="A166" s="231" t="s">
        <v>4217</v>
      </c>
      <c r="B166" s="232" t="s">
        <v>4066</v>
      </c>
      <c r="C166" s="233">
        <v>155</v>
      </c>
      <c r="D166" s="234"/>
      <c r="E166" s="234"/>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v>232982</v>
      </c>
      <c r="E169" s="234">
        <v>296031</v>
      </c>
      <c r="F169" s="235">
        <f t="shared" si="2"/>
        <v>127.06174725944494</v>
      </c>
    </row>
    <row r="170" spans="1:6" s="2" customFormat="1" x14ac:dyDescent="0.2">
      <c r="A170" s="231" t="s">
        <v>4220</v>
      </c>
      <c r="B170" s="232" t="s">
        <v>2956</v>
      </c>
      <c r="C170" s="233">
        <v>159</v>
      </c>
      <c r="D170" s="249">
        <f>SUM(D171:D174)-D175</f>
        <v>19969</v>
      </c>
      <c r="E170" s="249">
        <f>SUM(E171:E174)-E175</f>
        <v>884</v>
      </c>
      <c r="F170" s="235">
        <f t="shared" si="2"/>
        <v>4.4268616355350794</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19969</v>
      </c>
      <c r="E172" s="234">
        <v>884</v>
      </c>
      <c r="F172" s="235">
        <f t="shared" si="2"/>
        <v>4.4268616355350794</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65954</v>
      </c>
      <c r="E176" s="249">
        <f>SUM(E177:E179)</f>
        <v>64339</v>
      </c>
      <c r="F176" s="250">
        <f t="shared" si="2"/>
        <v>97.551323649816538</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65954</v>
      </c>
      <c r="E179" s="234">
        <v>64339</v>
      </c>
      <c r="F179" s="235">
        <f t="shared" si="2"/>
        <v>97.551323649816538</v>
      </c>
    </row>
    <row r="180" spans="1:6" s="2" customFormat="1" x14ac:dyDescent="0.2">
      <c r="A180" s="231"/>
      <c r="B180" s="232" t="s">
        <v>4303</v>
      </c>
      <c r="C180" s="233">
        <v>169</v>
      </c>
      <c r="D180" s="249">
        <f>D181+D242</f>
        <v>50130931</v>
      </c>
      <c r="E180" s="249">
        <f>E181+E242</f>
        <v>58136962</v>
      </c>
      <c r="F180" s="250">
        <f t="shared" si="2"/>
        <v>115.97024200488117</v>
      </c>
    </row>
    <row r="181" spans="1:6" s="2" customFormat="1" x14ac:dyDescent="0.2">
      <c r="A181" s="231" t="s">
        <v>4225</v>
      </c>
      <c r="B181" s="232" t="s">
        <v>4304</v>
      </c>
      <c r="C181" s="233">
        <v>170</v>
      </c>
      <c r="D181" s="249">
        <f>D182+D194+D195+D211+D239</f>
        <v>5167839</v>
      </c>
      <c r="E181" s="249">
        <f>E182+E194+E195+E211+E239</f>
        <v>10836875</v>
      </c>
      <c r="F181" s="250">
        <f t="shared" si="2"/>
        <v>209.69838650159187</v>
      </c>
    </row>
    <row r="182" spans="1:6" s="2" customFormat="1" x14ac:dyDescent="0.2">
      <c r="A182" s="231" t="s">
        <v>80</v>
      </c>
      <c r="B182" s="232" t="s">
        <v>4305</v>
      </c>
      <c r="C182" s="233">
        <v>171</v>
      </c>
      <c r="D182" s="249">
        <f>SUM(D183:D185)+SUM(D189:D193)</f>
        <v>326654</v>
      </c>
      <c r="E182" s="249">
        <f>SUM(E183:E185)+SUM(E189:E193)</f>
        <v>407852</v>
      </c>
      <c r="F182" s="250">
        <f t="shared" si="2"/>
        <v>124.85749447427554</v>
      </c>
    </row>
    <row r="183" spans="1:6" s="2" customFormat="1" x14ac:dyDescent="0.2">
      <c r="A183" s="231" t="s">
        <v>81</v>
      </c>
      <c r="B183" s="232" t="s">
        <v>82</v>
      </c>
      <c r="C183" s="248">
        <v>172</v>
      </c>
      <c r="D183" s="234">
        <v>118249</v>
      </c>
      <c r="E183" s="234">
        <v>103678</v>
      </c>
      <c r="F183" s="235">
        <f t="shared" si="2"/>
        <v>87.677697062977273</v>
      </c>
    </row>
    <row r="184" spans="1:6" s="2" customFormat="1" x14ac:dyDescent="0.2">
      <c r="A184" s="231" t="s">
        <v>83</v>
      </c>
      <c r="B184" s="232" t="s">
        <v>84</v>
      </c>
      <c r="C184" s="248">
        <v>173</v>
      </c>
      <c r="D184" s="234">
        <v>152894</v>
      </c>
      <c r="E184" s="234">
        <v>172770</v>
      </c>
      <c r="F184" s="235">
        <f t="shared" si="2"/>
        <v>112.99985610946146</v>
      </c>
    </row>
    <row r="185" spans="1:6" s="2" customFormat="1" x14ac:dyDescent="0.2">
      <c r="A185" s="231" t="s">
        <v>85</v>
      </c>
      <c r="B185" s="232" t="s">
        <v>4306</v>
      </c>
      <c r="C185" s="233">
        <v>174</v>
      </c>
      <c r="D185" s="249">
        <f>SUM(D186:D188)</f>
        <v>7904</v>
      </c>
      <c r="E185" s="249">
        <f>SUM(E186:E188)</f>
        <v>21615</v>
      </c>
      <c r="F185" s="250">
        <f t="shared" si="2"/>
        <v>273.46912955465586</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v>6146</v>
      </c>
      <c r="E187" s="234">
        <v>19751</v>
      </c>
      <c r="F187" s="235">
        <f t="shared" si="2"/>
        <v>321.36348844777092</v>
      </c>
    </row>
    <row r="188" spans="1:6" s="2" customFormat="1" x14ac:dyDescent="0.2">
      <c r="A188" s="231" t="s">
        <v>276</v>
      </c>
      <c r="B188" s="232" t="s">
        <v>277</v>
      </c>
      <c r="C188" s="248">
        <v>177</v>
      </c>
      <c r="D188" s="234">
        <v>1758</v>
      </c>
      <c r="E188" s="234">
        <v>1864</v>
      </c>
      <c r="F188" s="235">
        <f t="shared" si="2"/>
        <v>106.02957906712174</v>
      </c>
    </row>
    <row r="189" spans="1:6" s="2" customFormat="1" x14ac:dyDescent="0.2">
      <c r="A189" s="231" t="s">
        <v>87</v>
      </c>
      <c r="B189" s="253" t="s">
        <v>88</v>
      </c>
      <c r="C189" s="248">
        <v>178</v>
      </c>
      <c r="D189" s="234"/>
      <c r="E189" s="234">
        <v>10767</v>
      </c>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12934</v>
      </c>
      <c r="E191" s="234">
        <v>26883</v>
      </c>
      <c r="F191" s="235">
        <f t="shared" si="2"/>
        <v>207.847533632287</v>
      </c>
    </row>
    <row r="192" spans="1:6" s="2" customFormat="1" x14ac:dyDescent="0.2">
      <c r="A192" s="231" t="s">
        <v>91</v>
      </c>
      <c r="B192" s="253" t="s">
        <v>1564</v>
      </c>
      <c r="C192" s="248">
        <v>181</v>
      </c>
      <c r="D192" s="234">
        <v>7575</v>
      </c>
      <c r="E192" s="234">
        <v>18484</v>
      </c>
      <c r="F192" s="235">
        <f t="shared" si="2"/>
        <v>244.01320132013203</v>
      </c>
    </row>
    <row r="193" spans="1:6" s="2" customFormat="1" x14ac:dyDescent="0.2">
      <c r="A193" s="231" t="s">
        <v>92</v>
      </c>
      <c r="B193" s="253" t="s">
        <v>2329</v>
      </c>
      <c r="C193" s="248">
        <v>182</v>
      </c>
      <c r="D193" s="234">
        <v>27098</v>
      </c>
      <c r="E193" s="234">
        <v>53655</v>
      </c>
      <c r="F193" s="235">
        <f t="shared" si="2"/>
        <v>198.00354269687799</v>
      </c>
    </row>
    <row r="194" spans="1:6" s="2" customFormat="1" x14ac:dyDescent="0.2">
      <c r="A194" s="231" t="s">
        <v>2330</v>
      </c>
      <c r="B194" s="232" t="s">
        <v>4109</v>
      </c>
      <c r="C194" s="248">
        <v>183</v>
      </c>
      <c r="D194" s="234">
        <v>883509</v>
      </c>
      <c r="E194" s="234">
        <v>585883</v>
      </c>
      <c r="F194" s="235">
        <f t="shared" si="2"/>
        <v>66.31318979206776</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3957676</v>
      </c>
      <c r="E211" s="249">
        <f>E212+E229</f>
        <v>9843140</v>
      </c>
      <c r="F211" s="250">
        <f t="shared" si="2"/>
        <v>248.71010158486953</v>
      </c>
    </row>
    <row r="212" spans="1:6" s="2" customFormat="1" x14ac:dyDescent="0.2">
      <c r="A212" s="231"/>
      <c r="B212" s="232" t="s">
        <v>4311</v>
      </c>
      <c r="C212" s="233">
        <v>201</v>
      </c>
      <c r="D212" s="249">
        <f>SUM(D213:D228)</f>
        <v>3957676</v>
      </c>
      <c r="E212" s="249">
        <f>SUM(E213:E228)</f>
        <v>9843140</v>
      </c>
      <c r="F212" s="250">
        <f t="shared" ref="F212:F265" si="3">IF(D212&gt;0,IF(E212/D212&gt;=100,"&gt;&gt;100",E212/D212*100),"-")</f>
        <v>248.71010158486953</v>
      </c>
    </row>
    <row r="213" spans="1:6" s="2" customFormat="1" x14ac:dyDescent="0.2">
      <c r="A213" s="231" t="s">
        <v>1565</v>
      </c>
      <c r="B213" s="232" t="s">
        <v>1566</v>
      </c>
      <c r="C213" s="248">
        <v>202</v>
      </c>
      <c r="D213" s="234">
        <v>234710</v>
      </c>
      <c r="E213" s="234">
        <v>47440</v>
      </c>
      <c r="F213" s="235">
        <f t="shared" si="3"/>
        <v>20.212176728729069</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v>3722966</v>
      </c>
      <c r="E217" s="234">
        <v>9795700</v>
      </c>
      <c r="F217" s="235">
        <f t="shared" si="3"/>
        <v>263.11548372990779</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44963092</v>
      </c>
      <c r="E242" s="249">
        <f>E243+E250-E259+SUM(E260:E262)</f>
        <v>47300087</v>
      </c>
      <c r="F242" s="250">
        <f t="shared" si="3"/>
        <v>105.19758516607354</v>
      </c>
    </row>
    <row r="243" spans="1:6" s="2" customFormat="1" x14ac:dyDescent="0.2">
      <c r="A243" s="231" t="s">
        <v>194</v>
      </c>
      <c r="B243" s="232" t="s">
        <v>4314</v>
      </c>
      <c r="C243" s="233">
        <v>232</v>
      </c>
      <c r="D243" s="249">
        <f>D244-D247</f>
        <v>44870365</v>
      </c>
      <c r="E243" s="249">
        <f>E244-E247</f>
        <v>43171994</v>
      </c>
      <c r="F243" s="250">
        <f t="shared" si="3"/>
        <v>96.214938300591044</v>
      </c>
    </row>
    <row r="244" spans="1:6" s="2" customFormat="1" x14ac:dyDescent="0.2">
      <c r="A244" s="231" t="s">
        <v>195</v>
      </c>
      <c r="B244" s="232" t="s">
        <v>4315</v>
      </c>
      <c r="C244" s="233">
        <v>233</v>
      </c>
      <c r="D244" s="249">
        <f>SUM(D245:D246)</f>
        <v>48835144</v>
      </c>
      <c r="E244" s="249">
        <f>SUM(E245:E246)</f>
        <v>49763393</v>
      </c>
      <c r="F244" s="250">
        <f t="shared" si="3"/>
        <v>101.9007807164447</v>
      </c>
    </row>
    <row r="245" spans="1:6" s="2" customFormat="1" x14ac:dyDescent="0.2">
      <c r="A245" s="231" t="s">
        <v>196</v>
      </c>
      <c r="B245" s="232" t="s">
        <v>197</v>
      </c>
      <c r="C245" s="248">
        <v>234</v>
      </c>
      <c r="D245" s="234">
        <v>48835144</v>
      </c>
      <c r="E245" s="234">
        <v>49763393</v>
      </c>
      <c r="F245" s="235">
        <f t="shared" si="3"/>
        <v>101.9007807164447</v>
      </c>
    </row>
    <row r="246" spans="1:6" s="2" customFormat="1" x14ac:dyDescent="0.2">
      <c r="A246" s="231" t="s">
        <v>198</v>
      </c>
      <c r="B246" s="232" t="s">
        <v>199</v>
      </c>
      <c r="C246" s="248">
        <v>235</v>
      </c>
      <c r="D246" s="234"/>
      <c r="E246" s="234">
        <v>0</v>
      </c>
      <c r="F246" s="235" t="str">
        <f t="shared" si="3"/>
        <v>-</v>
      </c>
    </row>
    <row r="247" spans="1:6" s="2" customFormat="1" x14ac:dyDescent="0.2">
      <c r="A247" s="231" t="s">
        <v>200</v>
      </c>
      <c r="B247" s="232" t="s">
        <v>4316</v>
      </c>
      <c r="C247" s="233">
        <v>236</v>
      </c>
      <c r="D247" s="249">
        <f>SUM(D248:D249)</f>
        <v>3964779</v>
      </c>
      <c r="E247" s="249">
        <f>SUM(E248:E249)</f>
        <v>6591399</v>
      </c>
      <c r="F247" s="250">
        <f t="shared" si="3"/>
        <v>166.24883757707553</v>
      </c>
    </row>
    <row r="248" spans="1:6" s="2" customFormat="1" x14ac:dyDescent="0.2">
      <c r="A248" s="231" t="s">
        <v>201</v>
      </c>
      <c r="B248" s="232" t="s">
        <v>137</v>
      </c>
      <c r="C248" s="248">
        <v>237</v>
      </c>
      <c r="D248" s="234">
        <v>3964779</v>
      </c>
      <c r="E248" s="234">
        <v>6591399</v>
      </c>
      <c r="F248" s="235">
        <f t="shared" si="3"/>
        <v>166.24883757707553</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-115117</v>
      </c>
      <c r="E250" s="249">
        <f>E251-E255</f>
        <v>3927511</v>
      </c>
      <c r="F250" s="235" t="str">
        <f t="shared" si="3"/>
        <v>-</v>
      </c>
    </row>
    <row r="251" spans="1:6" s="2" customFormat="1" x14ac:dyDescent="0.2">
      <c r="A251" s="231" t="s">
        <v>164</v>
      </c>
      <c r="B251" s="232" t="s">
        <v>4182</v>
      </c>
      <c r="C251" s="233">
        <v>240</v>
      </c>
      <c r="D251" s="249">
        <f>SUM(D252:D254)</f>
        <v>41123253</v>
      </c>
      <c r="E251" s="249">
        <f>SUM(E252:E254)</f>
        <v>49948108</v>
      </c>
      <c r="F251" s="250">
        <f t="shared" si="3"/>
        <v>121.45952558762801</v>
      </c>
    </row>
    <row r="252" spans="1:6" s="2" customFormat="1" x14ac:dyDescent="0.2">
      <c r="A252" s="231" t="s">
        <v>4247</v>
      </c>
      <c r="B252" s="232" t="s">
        <v>165</v>
      </c>
      <c r="C252" s="248">
        <v>241</v>
      </c>
      <c r="D252" s="234">
        <v>39305434</v>
      </c>
      <c r="E252" s="234">
        <v>42288988</v>
      </c>
      <c r="F252" s="235">
        <f t="shared" si="3"/>
        <v>107.59069089530979</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v>1817819</v>
      </c>
      <c r="E254" s="234">
        <v>7659120</v>
      </c>
      <c r="F254" s="235">
        <f t="shared" si="3"/>
        <v>421.33567753445203</v>
      </c>
    </row>
    <row r="255" spans="1:6" s="2" customFormat="1" x14ac:dyDescent="0.2">
      <c r="A255" s="231" t="s">
        <v>2651</v>
      </c>
      <c r="B255" s="232" t="s">
        <v>4183</v>
      </c>
      <c r="C255" s="233">
        <v>244</v>
      </c>
      <c r="D255" s="249">
        <f>SUM(D256:D258)</f>
        <v>41238370</v>
      </c>
      <c r="E255" s="249">
        <f>SUM(E256:E258)</f>
        <v>46020597</v>
      </c>
      <c r="F255" s="250">
        <f t="shared" si="3"/>
        <v>111.59654709921851</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41238370</v>
      </c>
      <c r="E257" s="234">
        <v>46020597</v>
      </c>
      <c r="F257" s="235">
        <f t="shared" si="3"/>
        <v>111.59654709921851</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187875</v>
      </c>
      <c r="E260" s="234">
        <v>199698</v>
      </c>
      <c r="F260" s="235">
        <f t="shared" si="3"/>
        <v>106.29301397205589</v>
      </c>
    </row>
    <row r="261" spans="1:6" s="2" customFormat="1" x14ac:dyDescent="0.2">
      <c r="A261" s="231" t="s">
        <v>321</v>
      </c>
      <c r="B261" s="253" t="s">
        <v>3286</v>
      </c>
      <c r="C261" s="248">
        <v>250</v>
      </c>
      <c r="D261" s="234">
        <v>19969</v>
      </c>
      <c r="E261" s="234">
        <v>884</v>
      </c>
      <c r="F261" s="235">
        <f t="shared" si="3"/>
        <v>4.4268616355350794</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0</v>
      </c>
      <c r="F264" s="250" t="str">
        <f t="shared" si="3"/>
        <v>-</v>
      </c>
    </row>
    <row r="265" spans="1:6" s="2" customFormat="1" x14ac:dyDescent="0.2">
      <c r="A265" s="237" t="s">
        <v>956</v>
      </c>
      <c r="B265" s="255" t="s">
        <v>957</v>
      </c>
      <c r="C265" s="256">
        <v>254</v>
      </c>
      <c r="D265" s="240"/>
      <c r="E265" s="240"/>
      <c r="F265" s="241" t="str">
        <f t="shared" si="3"/>
        <v>-</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388188</v>
      </c>
      <c r="E269" s="234">
        <v>353651</v>
      </c>
      <c r="F269" s="235">
        <f t="shared" si="4"/>
        <v>91.103022246952506</v>
      </c>
    </row>
    <row r="270" spans="1:6" s="2" customFormat="1" x14ac:dyDescent="0.2">
      <c r="A270" s="231" t="s">
        <v>2174</v>
      </c>
      <c r="B270" s="232" t="s">
        <v>3623</v>
      </c>
      <c r="C270" s="233">
        <v>258</v>
      </c>
      <c r="D270" s="234">
        <v>32669</v>
      </c>
      <c r="E270" s="234">
        <v>142078</v>
      </c>
      <c r="F270" s="235">
        <f t="shared" si="4"/>
        <v>434.90158866203438</v>
      </c>
    </row>
    <row r="271" spans="1:6" s="2" customFormat="1" x14ac:dyDescent="0.2">
      <c r="A271" s="231" t="s">
        <v>3624</v>
      </c>
      <c r="B271" s="232" t="s">
        <v>3625</v>
      </c>
      <c r="C271" s="233">
        <v>259</v>
      </c>
      <c r="D271" s="234">
        <v>10378</v>
      </c>
      <c r="E271" s="234"/>
      <c r="F271" s="235">
        <f t="shared" si="4"/>
        <v>0</v>
      </c>
    </row>
    <row r="272" spans="1:6" s="2" customFormat="1" x14ac:dyDescent="0.2">
      <c r="A272" s="231" t="s">
        <v>3624</v>
      </c>
      <c r="B272" s="232" t="s">
        <v>2389</v>
      </c>
      <c r="C272" s="233">
        <v>260</v>
      </c>
      <c r="D272" s="234">
        <v>9590</v>
      </c>
      <c r="E272" s="234">
        <v>884</v>
      </c>
      <c r="F272" s="235">
        <f t="shared" si="4"/>
        <v>9.2179353493222109</v>
      </c>
    </row>
    <row r="273" spans="1:6" s="2" customFormat="1" x14ac:dyDescent="0.2">
      <c r="A273" s="231" t="s">
        <v>2215</v>
      </c>
      <c r="B273" s="232" t="s">
        <v>2216</v>
      </c>
      <c r="C273" s="233">
        <v>261</v>
      </c>
      <c r="D273" s="234">
        <v>10378</v>
      </c>
      <c r="E273" s="234"/>
      <c r="F273" s="235">
        <f t="shared" ref="F273:F291" si="5">IF(D273&gt;0,IF(E273/D273&gt;=100,"&gt;&gt;100",E273/D273*100),"-")</f>
        <v>0</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c r="E292" s="234"/>
      <c r="F292" s="235" t="str">
        <f t="shared" ref="F292:F326" si="6">IF(D292&gt;0,IF(E292/D292&gt;=100,"&gt;&gt;100",E292/D292*100),"-")</f>
        <v>-</v>
      </c>
    </row>
    <row r="293" spans="1:6" s="2" customFormat="1" x14ac:dyDescent="0.2">
      <c r="A293" s="231" t="s">
        <v>2390</v>
      </c>
      <c r="B293" s="232" t="s">
        <v>4132</v>
      </c>
      <c r="C293" s="233">
        <v>281</v>
      </c>
      <c r="D293" s="234">
        <v>326654</v>
      </c>
      <c r="E293" s="234">
        <v>407852</v>
      </c>
      <c r="F293" s="235">
        <f t="shared" si="6"/>
        <v>124.85749447427554</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v>883509</v>
      </c>
      <c r="E295" s="234">
        <v>585883</v>
      </c>
      <c r="F295" s="235">
        <f t="shared" si="6"/>
        <v>66.31318979206776</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v>3957676</v>
      </c>
      <c r="E299" s="234">
        <v>9843140</v>
      </c>
      <c r="F299" s="235">
        <f t="shared" si="6"/>
        <v>248.71010158486953</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NADICA POKRIVKO</v>
      </c>
      <c r="B330" s="172"/>
      <c r="D330" s="174"/>
      <c r="E330" s="174"/>
      <c r="F330" s="172"/>
      <c r="G330" s="188"/>
    </row>
    <row r="331" spans="1:7" s="173" customFormat="1" ht="15" customHeight="1" x14ac:dyDescent="0.2">
      <c r="A331" s="172" t="str">
        <f>IF(RefStr!H27="","Telefon za kontakt: _________________","Telefon za kontakt: " &amp; RefStr!H27)</f>
        <v>Telefon za kontakt: 048883006</v>
      </c>
      <c r="B331" s="172"/>
      <c r="F331" s="172"/>
      <c r="G331" s="188"/>
    </row>
    <row r="332" spans="1:7" s="173" customFormat="1" ht="15" customHeight="1" x14ac:dyDescent="0.2">
      <c r="A332" s="172" t="str">
        <f>IF(RefStr!H33="","Odgovorna osoba: _____________________________","Odgovorna osoba: " &amp; RefStr!H33)</f>
        <v>Odgovorna osoba: DARKO SOBOTA</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25" sqref="E125"/>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0" t="s">
        <v>389</v>
      </c>
      <c r="B1" s="471"/>
      <c r="C1" s="472" t="s">
        <v>390</v>
      </c>
      <c r="D1" s="472"/>
      <c r="E1" s="472"/>
      <c r="F1" s="472"/>
    </row>
    <row r="2" spans="1:6" ht="39.950000000000003" customHeight="1" thickBot="1" x14ac:dyDescent="0.25">
      <c r="A2" s="468" t="s">
        <v>3712</v>
      </c>
      <c r="B2" s="468"/>
      <c r="C2" s="468"/>
      <c r="D2" s="469"/>
      <c r="E2" s="474" t="s">
        <v>795</v>
      </c>
      <c r="F2" s="475"/>
    </row>
    <row r="3" spans="1:6" ht="30" customHeight="1" x14ac:dyDescent="0.2">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27915</v>
      </c>
      <c r="C4" s="441"/>
      <c r="D4" s="441"/>
      <c r="E4" s="442">
        <f>SUM(Skriveni!G1299:G1435)</f>
        <v>13158996.41</v>
      </c>
      <c r="F4" s="443"/>
    </row>
    <row r="5" spans="1:6" ht="15" customHeight="1" x14ac:dyDescent="0.2">
      <c r="B5" s="440" t="str">
        <f>"Naziv: "&amp;IF(RefStr!B10&lt;&gt;"",RefStr!B10,"_______________________________________")</f>
        <v>Naziv: OPĆINA KALINOVAC</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1876902</v>
      </c>
      <c r="E12" s="82">
        <f>E13+E17+E20+SUM(E24:E28)</f>
        <v>1819886</v>
      </c>
      <c r="F12" s="105">
        <f>IF(D12&gt;0,IF(E12/D12&gt;=100,"&gt;&gt;100",E12/D12*100),"-")</f>
        <v>96.962228182398448</v>
      </c>
    </row>
    <row r="13" spans="1:6" s="2" customFormat="1" x14ac:dyDescent="0.2">
      <c r="A13" s="106" t="s">
        <v>983</v>
      </c>
      <c r="B13" s="87" t="s">
        <v>2817</v>
      </c>
      <c r="C13" s="184">
        <v>2</v>
      </c>
      <c r="D13" s="83">
        <f>SUM(D14:D16)</f>
        <v>1876902</v>
      </c>
      <c r="E13" s="83">
        <f>SUM(E14:E16)</f>
        <v>1819886</v>
      </c>
      <c r="F13" s="102">
        <f>IF(D13&gt;0,IF(E13/D13&gt;=100,"&gt;&gt;100",E13/D13*100),"-")</f>
        <v>96.962228182398448</v>
      </c>
    </row>
    <row r="14" spans="1:6" s="2" customFormat="1" x14ac:dyDescent="0.2">
      <c r="A14" s="106" t="s">
        <v>3713</v>
      </c>
      <c r="B14" s="88" t="s">
        <v>2962</v>
      </c>
      <c r="C14" s="184">
        <v>3</v>
      </c>
      <c r="D14" s="80">
        <v>1729849</v>
      </c>
      <c r="E14" s="80">
        <v>1745026</v>
      </c>
      <c r="F14" s="102">
        <f t="shared" ref="F14:F77" si="0">IF(D14&gt;0,IF(E14/D14&gt;=100,"&gt;&gt;100",E14/D14*100),"-")</f>
        <v>100.87735981579895</v>
      </c>
    </row>
    <row r="15" spans="1:6" s="2" customFormat="1" x14ac:dyDescent="0.2">
      <c r="A15" s="106" t="s">
        <v>2963</v>
      </c>
      <c r="B15" s="88" t="s">
        <v>2964</v>
      </c>
      <c r="C15" s="184">
        <v>4</v>
      </c>
      <c r="D15" s="80">
        <v>147053</v>
      </c>
      <c r="E15" s="80">
        <v>74860</v>
      </c>
      <c r="F15" s="102">
        <f t="shared" si="0"/>
        <v>50.90681590991003</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14700</v>
      </c>
      <c r="E29" s="83">
        <f>SUM(E30:E34)</f>
        <v>14700</v>
      </c>
      <c r="F29" s="102">
        <f t="shared" si="0"/>
        <v>100</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v>14700</v>
      </c>
      <c r="E31" s="80">
        <v>14700</v>
      </c>
      <c r="F31" s="102">
        <f t="shared" si="0"/>
        <v>100</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262270</v>
      </c>
      <c r="E35" s="83">
        <f>SUM(E36:E41)</f>
        <v>279719</v>
      </c>
      <c r="F35" s="102">
        <f t="shared" si="0"/>
        <v>106.65306744957486</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262270</v>
      </c>
      <c r="E37" s="80">
        <v>279719</v>
      </c>
      <c r="F37" s="102">
        <f t="shared" si="0"/>
        <v>106.65306744957486</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113</v>
      </c>
      <c r="E42" s="83">
        <f>E43+E46+E50+E57+E61+E67+E68+E73+E81</f>
        <v>160916</v>
      </c>
      <c r="F42" s="102" t="str">
        <f t="shared" si="0"/>
        <v>&gt;&gt;100</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113</v>
      </c>
      <c r="E46" s="83">
        <f>SUM(E47:E49)</f>
        <v>77166</v>
      </c>
      <c r="F46" s="102" t="str">
        <f t="shared" si="0"/>
        <v>&gt;&gt;100</v>
      </c>
    </row>
    <row r="47" spans="1:6" s="2" customFormat="1" x14ac:dyDescent="0.2">
      <c r="A47" s="106" t="s">
        <v>4097</v>
      </c>
      <c r="B47" s="88" t="s">
        <v>4098</v>
      </c>
      <c r="C47" s="184">
        <v>36</v>
      </c>
      <c r="D47" s="80">
        <v>113</v>
      </c>
      <c r="E47" s="80">
        <v>77166</v>
      </c>
      <c r="F47" s="102" t="str">
        <f t="shared" si="0"/>
        <v>&gt;&gt;100</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83750</v>
      </c>
      <c r="F61" s="102" t="str">
        <f t="shared" si="0"/>
        <v>-</v>
      </c>
    </row>
    <row r="62" spans="1:6" s="2" customFormat="1" x14ac:dyDescent="0.2">
      <c r="A62" s="106" t="s">
        <v>2570</v>
      </c>
      <c r="B62" s="88" t="s">
        <v>2571</v>
      </c>
      <c r="C62" s="184">
        <v>51</v>
      </c>
      <c r="D62" s="80"/>
      <c r="E62" s="80">
        <v>83750</v>
      </c>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968905</v>
      </c>
      <c r="E89" s="83">
        <f>SUM(E90:E95)</f>
        <v>832702</v>
      </c>
      <c r="F89" s="102">
        <f t="shared" si="1"/>
        <v>85.942584670323726</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v>181948</v>
      </c>
      <c r="E91" s="80">
        <v>169402</v>
      </c>
      <c r="F91" s="102">
        <f t="shared" si="1"/>
        <v>93.10462329896454</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v>89087</v>
      </c>
      <c r="E93" s="80">
        <v>98513</v>
      </c>
      <c r="F93" s="102">
        <f t="shared" si="1"/>
        <v>110.58066833544737</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697870</v>
      </c>
      <c r="E95" s="80">
        <v>564787</v>
      </c>
      <c r="F95" s="102">
        <f t="shared" si="1"/>
        <v>80.930115924169257</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192672</v>
      </c>
      <c r="E114" s="83">
        <f>SUM(E115:E120)</f>
        <v>578170</v>
      </c>
      <c r="F114" s="102">
        <f t="shared" si="1"/>
        <v>300.0799285832918</v>
      </c>
    </row>
    <row r="115" spans="1:6" s="2" customFormat="1" x14ac:dyDescent="0.2">
      <c r="A115" s="106" t="s">
        <v>1122</v>
      </c>
      <c r="B115" s="88" t="s">
        <v>1123</v>
      </c>
      <c r="C115" s="184">
        <v>104</v>
      </c>
      <c r="D115" s="80">
        <v>142672</v>
      </c>
      <c r="E115" s="80">
        <v>526170</v>
      </c>
      <c r="F115" s="102">
        <f t="shared" si="1"/>
        <v>368.7969608612762</v>
      </c>
    </row>
    <row r="116" spans="1:6" s="2" customFormat="1" x14ac:dyDescent="0.2">
      <c r="A116" s="106" t="s">
        <v>1124</v>
      </c>
      <c r="B116" s="88" t="s">
        <v>1125</v>
      </c>
      <c r="C116" s="184">
        <v>105</v>
      </c>
      <c r="D116" s="80">
        <v>50000</v>
      </c>
      <c r="E116" s="80">
        <v>52000</v>
      </c>
      <c r="F116" s="102">
        <f t="shared" si="1"/>
        <v>104</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5350213</v>
      </c>
      <c r="E121" s="83">
        <f>E122+E125+E128+E129+SUM(E132:E135)</f>
        <v>7604433</v>
      </c>
      <c r="F121" s="102">
        <f t="shared" si="1"/>
        <v>142.13327581537408</v>
      </c>
    </row>
    <row r="122" spans="1:6" s="2" customFormat="1" x14ac:dyDescent="0.2">
      <c r="A122" s="106" t="s">
        <v>1958</v>
      </c>
      <c r="B122" s="88" t="s">
        <v>1451</v>
      </c>
      <c r="C122" s="184">
        <v>111</v>
      </c>
      <c r="D122" s="83">
        <f>SUM(D123:D124)</f>
        <v>5230138</v>
      </c>
      <c r="E122" s="83">
        <f>SUM(E123:E124)</f>
        <v>7464663</v>
      </c>
      <c r="F122" s="102">
        <f t="shared" si="1"/>
        <v>142.72401607758724</v>
      </c>
    </row>
    <row r="123" spans="1:6" s="2" customFormat="1" x14ac:dyDescent="0.2">
      <c r="A123" s="106" t="s">
        <v>1959</v>
      </c>
      <c r="B123" s="88" t="s">
        <v>3981</v>
      </c>
      <c r="C123" s="184">
        <v>112</v>
      </c>
      <c r="D123" s="80">
        <v>4021373</v>
      </c>
      <c r="E123" s="80">
        <v>4157244</v>
      </c>
      <c r="F123" s="102">
        <f t="shared" si="1"/>
        <v>103.37872164556731</v>
      </c>
    </row>
    <row r="124" spans="1:6" s="2" customFormat="1" x14ac:dyDescent="0.2">
      <c r="A124" s="106" t="s">
        <v>1960</v>
      </c>
      <c r="B124" s="88" t="s">
        <v>3982</v>
      </c>
      <c r="C124" s="184">
        <v>113</v>
      </c>
      <c r="D124" s="80">
        <v>1208765</v>
      </c>
      <c r="E124" s="80">
        <v>3307419</v>
      </c>
      <c r="F124" s="102">
        <f t="shared" si="1"/>
        <v>273.61968620865099</v>
      </c>
    </row>
    <row r="125" spans="1:6" s="2" customFormat="1" x14ac:dyDescent="0.2">
      <c r="A125" s="106" t="s">
        <v>1961</v>
      </c>
      <c r="B125" s="88" t="s">
        <v>1452</v>
      </c>
      <c r="C125" s="184">
        <v>114</v>
      </c>
      <c r="D125" s="83">
        <f>SUM(D126:D127)</f>
        <v>30975</v>
      </c>
      <c r="E125" s="83">
        <f>SUM(E126:E127)</f>
        <v>30570</v>
      </c>
      <c r="F125" s="102">
        <f t="shared" si="1"/>
        <v>98.692493946731233</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30975</v>
      </c>
      <c r="E127" s="80">
        <v>30570</v>
      </c>
      <c r="F127" s="102">
        <f t="shared" si="1"/>
        <v>98.692493946731233</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v>89100</v>
      </c>
      <c r="E132" s="80">
        <v>109200</v>
      </c>
      <c r="F132" s="102">
        <f t="shared" si="1"/>
        <v>122.55892255892256</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1700333</v>
      </c>
      <c r="E136" s="83">
        <f>E137+E140+SUM(E141:E147)</f>
        <v>708786</v>
      </c>
      <c r="F136" s="102">
        <f t="shared" si="1"/>
        <v>41.68512873654749</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v>89099</v>
      </c>
      <c r="E140" s="80">
        <v>109011</v>
      </c>
      <c r="F140" s="102">
        <f t="shared" si="1"/>
        <v>122.34817450251967</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v>87876</v>
      </c>
      <c r="E142" s="80">
        <v>84629</v>
      </c>
      <c r="F142" s="102">
        <f t="shared" ref="F142:F148" si="2">IF(D142&gt;0,IF(E142/D142&gt;=100,"&gt;&gt;100",E142/D142*100),"-")</f>
        <v>96.305020711001859</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v>6074</v>
      </c>
      <c r="E144" s="80">
        <v>15295</v>
      </c>
      <c r="F144" s="102">
        <f t="shared" si="2"/>
        <v>251.81099769509382</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v>1517284</v>
      </c>
      <c r="E147" s="80">
        <v>499851</v>
      </c>
      <c r="F147" s="102">
        <f t="shared" si="2"/>
        <v>32.94379957872092</v>
      </c>
    </row>
    <row r="148" spans="1:7" s="2" customFormat="1" x14ac:dyDescent="0.2">
      <c r="A148" s="192"/>
      <c r="B148" s="89" t="s">
        <v>2816</v>
      </c>
      <c r="C148" s="187">
        <v>137</v>
      </c>
      <c r="D148" s="90">
        <f>D12+D29+D35+D42+D82+D89+D96+D114+D121+D136</f>
        <v>10366108</v>
      </c>
      <c r="E148" s="90">
        <f>E12+E29+E35+E42+E82+E89+E96+E114+E121+E136</f>
        <v>11999312</v>
      </c>
      <c r="F148" s="103">
        <f t="shared" si="2"/>
        <v>115.7552284811233</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NADICA POKRIVKO</v>
      </c>
      <c r="B151" s="172"/>
      <c r="D151" s="174"/>
      <c r="E151" s="174"/>
      <c r="F151" s="172"/>
      <c r="G151" s="188"/>
    </row>
    <row r="152" spans="1:7" s="173" customFormat="1" ht="15" customHeight="1" x14ac:dyDescent="0.2">
      <c r="A152" s="172" t="str">
        <f>IF(RefStr!H27="","Telefon za kontakt: _________________","Telefon za kontakt: " &amp; RefStr!H27)</f>
        <v>Telefon za kontakt: 048883006</v>
      </c>
      <c r="B152" s="172"/>
      <c r="E152" s="172"/>
      <c r="F152" s="172"/>
      <c r="G152" s="188"/>
    </row>
    <row r="153" spans="1:7" s="173" customFormat="1" ht="15" customHeight="1" x14ac:dyDescent="0.2">
      <c r="A153" s="172" t="str">
        <f>IF(RefStr!H33="","Odgovorna osoba: _____________________________","Odgovorna osoba: " &amp; RefStr!H33)</f>
        <v>Odgovorna osoba: DARKO SOBOTA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activeCell="E33" sqref="E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1" t="s">
        <v>2039</v>
      </c>
      <c r="D1" s="481"/>
      <c r="E1" s="481"/>
    </row>
    <row r="2" spans="1:6" s="167" customFormat="1" ht="48" customHeight="1" thickBot="1" x14ac:dyDescent="0.25">
      <c r="A2" s="478" t="s">
        <v>905</v>
      </c>
      <c r="B2" s="479"/>
      <c r="C2" s="454"/>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0" t="str">
        <f>"RKP: "&amp;IF(RefStr!B6&lt;&gt;"",TEXT(INT(VALUE(RefStr!B6)),"00000"),"_____"&amp;",  "&amp;"MB: "&amp;IF(RefStr!B8&lt;&gt;"",TEXT(INT(VALUE(RefStr!B8)),"00000000"),"________")&amp;"  OIB: "&amp;IF(RefStr!K14&lt;&gt;"",RefStr!K14,"___________"))</f>
        <v>RKP: 27915</v>
      </c>
      <c r="C4" s="482"/>
      <c r="D4" s="442">
        <f>SUM(Skriveni!G1436:G1479)</f>
        <v>49656.63</v>
      </c>
      <c r="E4" s="443"/>
    </row>
    <row r="5" spans="1:6" ht="15" customHeight="1" x14ac:dyDescent="0.2">
      <c r="B5" s="440" t="str">
        <f>"Naziv: "&amp;IF(RefStr!B10&lt;&gt;"",RefStr!B10,"_______________________________________")</f>
        <v>Naziv: OPĆINA KALINOVAC</v>
      </c>
      <c r="C5" s="482"/>
      <c r="D5" s="444" t="s">
        <v>3205</v>
      </c>
      <c r="E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422020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422020</v>
      </c>
    </row>
    <row r="30" spans="1:5" s="2" customFormat="1" ht="14.1" customHeight="1" x14ac:dyDescent="0.2">
      <c r="A30" s="182" t="s">
        <v>631</v>
      </c>
      <c r="B30" s="183" t="s">
        <v>3919</v>
      </c>
      <c r="C30" s="184">
        <v>19</v>
      </c>
      <c r="D30" s="83">
        <f>SUM(D31:D36)</f>
        <v>0</v>
      </c>
      <c r="E30" s="108">
        <f>SUM(E31:E36)</f>
        <v>422020</v>
      </c>
    </row>
    <row r="31" spans="1:5" s="2" customFormat="1" ht="14.1" customHeight="1" x14ac:dyDescent="0.2">
      <c r="A31" s="182" t="s">
        <v>631</v>
      </c>
      <c r="B31" s="183" t="s">
        <v>1330</v>
      </c>
      <c r="C31" s="184">
        <v>20</v>
      </c>
      <c r="D31" s="80"/>
      <c r="E31" s="109">
        <v>70865</v>
      </c>
    </row>
    <row r="32" spans="1:5" s="2" customFormat="1" ht="14.1" customHeight="1" x14ac:dyDescent="0.2">
      <c r="A32" s="182" t="s">
        <v>631</v>
      </c>
      <c r="B32" s="183" t="s">
        <v>2783</v>
      </c>
      <c r="C32" s="184">
        <v>21</v>
      </c>
      <c r="D32" s="80"/>
      <c r="E32" s="109">
        <v>351155</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NADICA POKRIVKO</v>
      </c>
      <c r="B59" s="172"/>
      <c r="D59" s="174"/>
      <c r="E59" s="174"/>
      <c r="F59" s="172"/>
      <c r="G59" s="188"/>
    </row>
    <row r="60" spans="1:7" s="173" customFormat="1" ht="15" customHeight="1" x14ac:dyDescent="0.2">
      <c r="A60" s="172" t="str">
        <f>IF(RefStr!H27="","Telefon za kontakt: _________________","Telefon za kontakt: " &amp; RefStr!H27)</f>
        <v>Telefon za kontakt: 048883006</v>
      </c>
      <c r="B60" s="172"/>
      <c r="F60" s="172"/>
      <c r="G60" s="188"/>
    </row>
    <row r="61" spans="1:7" s="173" customFormat="1" ht="15" customHeight="1" x14ac:dyDescent="0.2">
      <c r="A61" s="172" t="str">
        <f>IF(RefStr!H33="","Odgovorna osoba: _____________________________","Odgovorna osoba: " &amp; RefStr!H33)</f>
        <v>Odgovorna osoba: DARKO SOBOTA</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9" workbookViewId="0">
      <selection activeCell="D110" sqref="D11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27915</v>
      </c>
      <c r="C4" s="442">
        <f>SUM(Skriveni!G1480:G1580)</f>
        <v>3747811.6010000003</v>
      </c>
      <c r="D4" s="443"/>
    </row>
    <row r="5" spans="1:4" ht="15" customHeight="1" x14ac:dyDescent="0.2">
      <c r="B5" s="84" t="str">
        <f>"Naziv: "&amp;IF(RefStr!B10&lt;&gt;"",RefStr!B10,"_______________________________________")</f>
        <v>Naziv: OPĆINA KALINOVAC</v>
      </c>
      <c r="C5" s="444" t="s">
        <v>3205</v>
      </c>
      <c r="D5" s="444"/>
    </row>
    <row r="6" spans="1:4" ht="15" customHeight="1" x14ac:dyDescent="0.2">
      <c r="A6" s="20"/>
      <c r="B6" s="460" t="str">
        <f xml:space="preserve"> "Razina: " &amp; RefStr!B16 &amp; ", Razdjel: " &amp; TEXT(INT(VALUE(RefStr!B20)), "000")</f>
        <v>Razina: 22,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5167839</v>
      </c>
    </row>
    <row r="13" spans="1:4" x14ac:dyDescent="0.2">
      <c r="A13" s="155"/>
      <c r="B13" s="156" t="s">
        <v>2415</v>
      </c>
      <c r="C13" s="150">
        <v>2</v>
      </c>
      <c r="D13" s="114">
        <f>D14+D15+D24+D25</f>
        <v>19140685</v>
      </c>
    </row>
    <row r="14" spans="1:4" x14ac:dyDescent="0.2">
      <c r="A14" s="155"/>
      <c r="B14" s="156" t="s">
        <v>909</v>
      </c>
      <c r="C14" s="150">
        <v>3</v>
      </c>
      <c r="D14" s="115"/>
    </row>
    <row r="15" spans="1:4" x14ac:dyDescent="0.2">
      <c r="A15" s="155" t="s">
        <v>80</v>
      </c>
      <c r="B15" s="156" t="s">
        <v>2416</v>
      </c>
      <c r="C15" s="150">
        <v>4</v>
      </c>
      <c r="D15" s="114">
        <f>SUM(D16:D23)</f>
        <v>5236153</v>
      </c>
    </row>
    <row r="16" spans="1:4" x14ac:dyDescent="0.2">
      <c r="A16" s="157" t="s">
        <v>81</v>
      </c>
      <c r="B16" s="158" t="s">
        <v>82</v>
      </c>
      <c r="C16" s="150">
        <v>5</v>
      </c>
      <c r="D16" s="115">
        <v>1085135</v>
      </c>
    </row>
    <row r="17" spans="1:4" x14ac:dyDescent="0.2">
      <c r="A17" s="157" t="s">
        <v>83</v>
      </c>
      <c r="B17" s="158" t="s">
        <v>84</v>
      </c>
      <c r="C17" s="150">
        <v>6</v>
      </c>
      <c r="D17" s="115">
        <v>1516736</v>
      </c>
    </row>
    <row r="18" spans="1:4" x14ac:dyDescent="0.2">
      <c r="A18" s="157" t="s">
        <v>85</v>
      </c>
      <c r="B18" s="158" t="s">
        <v>86</v>
      </c>
      <c r="C18" s="150">
        <v>7</v>
      </c>
      <c r="D18" s="115">
        <v>69724</v>
      </c>
    </row>
    <row r="19" spans="1:4" x14ac:dyDescent="0.2">
      <c r="A19" s="157" t="s">
        <v>87</v>
      </c>
      <c r="B19" s="158" t="s">
        <v>88</v>
      </c>
      <c r="C19" s="150">
        <v>8</v>
      </c>
      <c r="D19" s="115">
        <v>12825</v>
      </c>
    </row>
    <row r="20" spans="1:4" x14ac:dyDescent="0.2">
      <c r="A20" s="157" t="s">
        <v>2746</v>
      </c>
      <c r="B20" s="158" t="s">
        <v>2747</v>
      </c>
      <c r="C20" s="208">
        <v>9</v>
      </c>
      <c r="D20" s="115"/>
    </row>
    <row r="21" spans="1:4" x14ac:dyDescent="0.2">
      <c r="A21" s="157" t="s">
        <v>89</v>
      </c>
      <c r="B21" s="158" t="s">
        <v>90</v>
      </c>
      <c r="C21" s="208">
        <v>10</v>
      </c>
      <c r="D21" s="115">
        <v>310087</v>
      </c>
    </row>
    <row r="22" spans="1:4" x14ac:dyDescent="0.2">
      <c r="A22" s="157" t="s">
        <v>91</v>
      </c>
      <c r="B22" s="158" t="s">
        <v>1564</v>
      </c>
      <c r="C22" s="208">
        <v>11</v>
      </c>
      <c r="D22" s="115">
        <v>650506</v>
      </c>
    </row>
    <row r="23" spans="1:4" x14ac:dyDescent="0.2">
      <c r="A23" s="157" t="s">
        <v>92</v>
      </c>
      <c r="B23" s="158" t="s">
        <v>2329</v>
      </c>
      <c r="C23" s="208">
        <v>12</v>
      </c>
      <c r="D23" s="115">
        <v>1591140</v>
      </c>
    </row>
    <row r="24" spans="1:4" x14ac:dyDescent="0.2">
      <c r="A24" s="155" t="s">
        <v>2330</v>
      </c>
      <c r="B24" s="156" t="s">
        <v>4109</v>
      </c>
      <c r="C24" s="208">
        <v>13</v>
      </c>
      <c r="D24" s="115">
        <v>7784099</v>
      </c>
    </row>
    <row r="25" spans="1:4" x14ac:dyDescent="0.2">
      <c r="A25" s="157" t="s">
        <v>996</v>
      </c>
      <c r="B25" s="156" t="s">
        <v>2417</v>
      </c>
      <c r="C25" s="208">
        <v>14</v>
      </c>
      <c r="D25" s="290">
        <f>SUM(D26:D30)</f>
        <v>6120433</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6120433</v>
      </c>
    </row>
    <row r="30" spans="1:4" ht="19.5" x14ac:dyDescent="0.2">
      <c r="A30" s="159" t="s">
        <v>877</v>
      </c>
      <c r="B30" s="158" t="s">
        <v>3277</v>
      </c>
      <c r="C30" s="208">
        <v>19</v>
      </c>
      <c r="D30" s="115"/>
    </row>
    <row r="31" spans="1:4" x14ac:dyDescent="0.2">
      <c r="A31" s="157"/>
      <c r="B31" s="156" t="s">
        <v>2418</v>
      </c>
      <c r="C31" s="208">
        <v>20</v>
      </c>
      <c r="D31" s="114">
        <f>D32+D33+D42+D43</f>
        <v>13471647</v>
      </c>
    </row>
    <row r="32" spans="1:4" x14ac:dyDescent="0.2">
      <c r="A32" s="157"/>
      <c r="B32" s="156" t="s">
        <v>909</v>
      </c>
      <c r="C32" s="208">
        <v>21</v>
      </c>
      <c r="D32" s="115"/>
    </row>
    <row r="33" spans="1:4" x14ac:dyDescent="0.2">
      <c r="A33" s="155" t="s">
        <v>80</v>
      </c>
      <c r="B33" s="156" t="s">
        <v>2419</v>
      </c>
      <c r="C33" s="208">
        <v>22</v>
      </c>
      <c r="D33" s="114">
        <f>SUM(D34:D41)</f>
        <v>5154954</v>
      </c>
    </row>
    <row r="34" spans="1:4" x14ac:dyDescent="0.2">
      <c r="A34" s="157" t="s">
        <v>81</v>
      </c>
      <c r="B34" s="158" t="s">
        <v>82</v>
      </c>
      <c r="C34" s="208">
        <v>23</v>
      </c>
      <c r="D34" s="115">
        <v>1099706</v>
      </c>
    </row>
    <row r="35" spans="1:4" x14ac:dyDescent="0.2">
      <c r="A35" s="157" t="s">
        <v>83</v>
      </c>
      <c r="B35" s="158" t="s">
        <v>84</v>
      </c>
      <c r="C35" s="208">
        <v>24</v>
      </c>
      <c r="D35" s="115">
        <v>1496860</v>
      </c>
    </row>
    <row r="36" spans="1:4" x14ac:dyDescent="0.2">
      <c r="A36" s="157" t="s">
        <v>85</v>
      </c>
      <c r="B36" s="158" t="s">
        <v>86</v>
      </c>
      <c r="C36" s="208">
        <v>25</v>
      </c>
      <c r="D36" s="115">
        <v>56013</v>
      </c>
    </row>
    <row r="37" spans="1:4" x14ac:dyDescent="0.2">
      <c r="A37" s="157" t="s">
        <v>87</v>
      </c>
      <c r="B37" s="158" t="s">
        <v>88</v>
      </c>
      <c r="C37" s="208">
        <v>26</v>
      </c>
      <c r="D37" s="115">
        <v>2058</v>
      </c>
    </row>
    <row r="38" spans="1:4" x14ac:dyDescent="0.2">
      <c r="A38" s="157" t="s">
        <v>2746</v>
      </c>
      <c r="B38" s="158" t="s">
        <v>2747</v>
      </c>
      <c r="C38" s="208">
        <v>27</v>
      </c>
      <c r="D38" s="115"/>
    </row>
    <row r="39" spans="1:4" x14ac:dyDescent="0.2">
      <c r="A39" s="157" t="s">
        <v>89</v>
      </c>
      <c r="B39" s="158" t="s">
        <v>90</v>
      </c>
      <c r="C39" s="208">
        <v>28</v>
      </c>
      <c r="D39" s="115">
        <v>296137</v>
      </c>
    </row>
    <row r="40" spans="1:4" x14ac:dyDescent="0.2">
      <c r="A40" s="157" t="s">
        <v>91</v>
      </c>
      <c r="B40" s="158" t="s">
        <v>1564</v>
      </c>
      <c r="C40" s="208">
        <v>29</v>
      </c>
      <c r="D40" s="115">
        <v>639597</v>
      </c>
    </row>
    <row r="41" spans="1:4" x14ac:dyDescent="0.2">
      <c r="A41" s="157" t="s">
        <v>92</v>
      </c>
      <c r="B41" s="158" t="s">
        <v>2329</v>
      </c>
      <c r="C41" s="208">
        <v>30</v>
      </c>
      <c r="D41" s="115">
        <v>1564583</v>
      </c>
    </row>
    <row r="42" spans="1:4" x14ac:dyDescent="0.2">
      <c r="A42" s="160" t="s">
        <v>2330</v>
      </c>
      <c r="B42" s="156" t="s">
        <v>4109</v>
      </c>
      <c r="C42" s="208">
        <v>31</v>
      </c>
      <c r="D42" s="115">
        <v>8081725</v>
      </c>
    </row>
    <row r="43" spans="1:4" x14ac:dyDescent="0.2">
      <c r="A43" s="160" t="s">
        <v>996</v>
      </c>
      <c r="B43" s="156" t="s">
        <v>2420</v>
      </c>
      <c r="C43" s="208">
        <v>32</v>
      </c>
      <c r="D43" s="114">
        <f>SUM(D44:D48)</f>
        <v>234968</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234968</v>
      </c>
    </row>
    <row r="48" spans="1:4" ht="19.5" x14ac:dyDescent="0.2">
      <c r="A48" s="162" t="s">
        <v>877</v>
      </c>
      <c r="B48" s="158" t="s">
        <v>3277</v>
      </c>
      <c r="C48" s="208">
        <v>37</v>
      </c>
      <c r="D48" s="115"/>
    </row>
    <row r="49" spans="1:4" x14ac:dyDescent="0.2">
      <c r="A49" s="161"/>
      <c r="B49" s="156" t="s">
        <v>2421</v>
      </c>
      <c r="C49" s="208">
        <v>38</v>
      </c>
      <c r="D49" s="114">
        <f>D12+D13-D31</f>
        <v>10836877</v>
      </c>
    </row>
    <row r="50" spans="1:4" x14ac:dyDescent="0.2">
      <c r="A50" s="163"/>
      <c r="B50" s="156" t="s">
        <v>2422</v>
      </c>
      <c r="C50" s="208">
        <v>39</v>
      </c>
      <c r="D50" s="114">
        <f>D51+D56+D97+D102</f>
        <v>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10836876</v>
      </c>
    </row>
    <row r="109" spans="1:4" x14ac:dyDescent="0.2">
      <c r="A109" s="157"/>
      <c r="B109" s="164" t="s">
        <v>909</v>
      </c>
      <c r="C109" s="208">
        <v>98</v>
      </c>
      <c r="D109" s="115"/>
    </row>
    <row r="110" spans="1:4" x14ac:dyDescent="0.2">
      <c r="A110" s="157" t="s">
        <v>80</v>
      </c>
      <c r="B110" s="164" t="s">
        <v>1176</v>
      </c>
      <c r="C110" s="208">
        <v>99</v>
      </c>
      <c r="D110" s="115">
        <v>407853</v>
      </c>
    </row>
    <row r="111" spans="1:4" x14ac:dyDescent="0.2">
      <c r="A111" s="157" t="s">
        <v>2330</v>
      </c>
      <c r="B111" s="164" t="s">
        <v>4109</v>
      </c>
      <c r="C111" s="208">
        <v>100</v>
      </c>
      <c r="D111" s="115">
        <v>585883</v>
      </c>
    </row>
    <row r="112" spans="1:4" x14ac:dyDescent="0.2">
      <c r="A112" s="165" t="s">
        <v>996</v>
      </c>
      <c r="B112" s="166" t="s">
        <v>3284</v>
      </c>
      <c r="C112" s="151">
        <v>101</v>
      </c>
      <c r="D112" s="116">
        <v>9843140</v>
      </c>
    </row>
    <row r="113" spans="1:4" x14ac:dyDescent="0.2">
      <c r="A113" s="292" t="s">
        <v>3690</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NADICA POKRIVKO</v>
      </c>
      <c r="B117" s="172"/>
      <c r="C117" s="174"/>
      <c r="D117" s="174"/>
    </row>
    <row r="118" spans="1:4" x14ac:dyDescent="0.2">
      <c r="A118" s="172" t="str">
        <f>IF(RefStr!H27="","Telefon za kontakt: _________________","Telefon za kontakt: " &amp; RefStr!H27)</f>
        <v>Telefon za kontakt: 048883006</v>
      </c>
      <c r="B118" s="172"/>
      <c r="C118" s="173"/>
      <c r="D118" s="173"/>
    </row>
    <row r="119" spans="1:4" x14ac:dyDescent="0.2">
      <c r="A119" s="172" t="str">
        <f>IF(RefStr!H33="","Odgovorna osoba: _____________________________","Odgovorna osoba: " &amp; RefStr!H33)</f>
        <v>Odgovorna osoba: DARKO SOBOTA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16" activePane="bottomLeft" state="frozen"/>
      <selection pane="bottomLeft" activeCell="C21" sqref="C21"/>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27915</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1</v>
      </c>
      <c r="M223" s="316">
        <f>IF(AND(PRRAS!E164&gt;0,SUM(PRRAS!E722:E723)=0),1,0)</f>
        <v>0</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Mobes Kvaliteta</cp:lastModifiedBy>
  <cp:lastPrinted>2022-02-15T14:57:56Z</cp:lastPrinted>
  <dcterms:created xsi:type="dcterms:W3CDTF">2001-11-21T09:32:18Z</dcterms:created>
  <dcterms:modified xsi:type="dcterms:W3CDTF">2023-06-27T08:57:26Z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