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olic\AppData\Local\Microsoft\Windows\INetCache\Content.Outlook\4RTXYIUS\"/>
    </mc:Choice>
  </mc:AlternateContent>
  <bookViews>
    <workbookView xWindow="0" yWindow="0" windowWidth="28800" windowHeight="11700"/>
  </bookViews>
  <sheets>
    <sheet name="List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3" l="1"/>
  <c r="F50" i="3"/>
  <c r="N58" i="3" l="1"/>
  <c r="M58" i="3"/>
  <c r="L58" i="3"/>
  <c r="K58" i="3"/>
  <c r="J58" i="3"/>
  <c r="I58" i="3"/>
  <c r="H58" i="3"/>
  <c r="G58" i="3"/>
  <c r="E58" i="3"/>
  <c r="C58" i="3"/>
  <c r="J35" i="3"/>
  <c r="D41" i="3"/>
  <c r="D49" i="3"/>
  <c r="L41" i="3"/>
  <c r="H41" i="3"/>
  <c r="L39" i="3"/>
  <c r="L40" i="3"/>
  <c r="H40" i="3"/>
  <c r="H39" i="3"/>
  <c r="D38" i="3"/>
  <c r="N46" i="3"/>
  <c r="J46" i="3"/>
  <c r="F46" i="3"/>
  <c r="N45" i="3"/>
  <c r="J45" i="3"/>
  <c r="F45" i="3"/>
  <c r="D39" i="3"/>
  <c r="D40" i="3"/>
  <c r="F35" i="3"/>
  <c r="D36" i="3"/>
  <c r="D34" i="3" s="1"/>
  <c r="L34" i="3"/>
  <c r="H34" i="3"/>
  <c r="N31" i="3"/>
  <c r="L31" i="3"/>
  <c r="H31" i="3"/>
  <c r="F33" i="3"/>
  <c r="F31" i="3" s="1"/>
  <c r="D31" i="3"/>
  <c r="H38" i="3" l="1"/>
  <c r="L38" i="3"/>
  <c r="N52" i="3"/>
  <c r="N51" i="3" s="1"/>
  <c r="J52" i="3"/>
  <c r="J51" i="3" s="1"/>
  <c r="F52" i="3"/>
  <c r="F51" i="3" s="1"/>
  <c r="M51" i="3"/>
  <c r="L51" i="3"/>
  <c r="K51" i="3"/>
  <c r="I51" i="3"/>
  <c r="H51" i="3"/>
  <c r="G51" i="3"/>
  <c r="E51" i="3"/>
  <c r="D51" i="3"/>
  <c r="C51" i="3"/>
  <c r="N48" i="3"/>
  <c r="N47" i="3" s="1"/>
  <c r="J48" i="3"/>
  <c r="J47" i="3" s="1"/>
  <c r="F48" i="3"/>
  <c r="F47" i="3" s="1"/>
  <c r="F58" i="3" s="1"/>
  <c r="M47" i="3"/>
  <c r="L47" i="3"/>
  <c r="K47" i="3"/>
  <c r="I47" i="3"/>
  <c r="H47" i="3"/>
  <c r="G47" i="3"/>
  <c r="E47" i="3"/>
  <c r="D47" i="3"/>
  <c r="D58" i="3" s="1"/>
  <c r="C47" i="3"/>
  <c r="M38" i="3"/>
  <c r="K38" i="3"/>
  <c r="I38" i="3"/>
  <c r="G38" i="3"/>
  <c r="E38" i="3"/>
  <c r="N44" i="3"/>
  <c r="J44" i="3"/>
  <c r="F44" i="3"/>
  <c r="F39" i="3"/>
  <c r="D6" i="3"/>
  <c r="E6" i="3"/>
  <c r="F10" i="3"/>
  <c r="C6" i="3"/>
  <c r="F9" i="3"/>
  <c r="F25" i="3" l="1"/>
  <c r="F26" i="3"/>
  <c r="J7" i="3" l="1"/>
  <c r="M34" i="3" l="1"/>
  <c r="K34" i="3"/>
  <c r="N37" i="3"/>
  <c r="I34" i="3"/>
  <c r="G34" i="3"/>
  <c r="E34" i="3"/>
  <c r="C34" i="3"/>
  <c r="J37" i="3"/>
  <c r="F37" i="3"/>
  <c r="F18" i="3"/>
  <c r="N43" i="3" l="1"/>
  <c r="J43" i="3"/>
  <c r="F43" i="3"/>
  <c r="C38" i="3"/>
  <c r="D17" i="3" l="1"/>
  <c r="E17" i="3"/>
  <c r="G17" i="3"/>
  <c r="H17" i="3"/>
  <c r="I17" i="3"/>
  <c r="K17" i="3"/>
  <c r="L17" i="3"/>
  <c r="M17" i="3"/>
  <c r="D11" i="3" l="1"/>
  <c r="E11" i="3"/>
  <c r="G11" i="3"/>
  <c r="H11" i="3"/>
  <c r="I11" i="3"/>
  <c r="K11" i="3"/>
  <c r="L11" i="3"/>
  <c r="M11" i="3"/>
  <c r="C11" i="3"/>
  <c r="N32" i="3" l="1"/>
  <c r="J32" i="3"/>
  <c r="J31" i="3" s="1"/>
  <c r="F32" i="3"/>
  <c r="M31" i="3"/>
  <c r="K31" i="3"/>
  <c r="I31" i="3"/>
  <c r="G31" i="3"/>
  <c r="E31" i="3"/>
  <c r="C31" i="3"/>
  <c r="N30" i="3"/>
  <c r="N29" i="3" s="1"/>
  <c r="J30" i="3"/>
  <c r="J29" i="3" s="1"/>
  <c r="F30" i="3"/>
  <c r="F29" i="3" s="1"/>
  <c r="M29" i="3"/>
  <c r="L29" i="3"/>
  <c r="K29" i="3"/>
  <c r="I29" i="3"/>
  <c r="H29" i="3"/>
  <c r="G29" i="3"/>
  <c r="E29" i="3"/>
  <c r="D29" i="3"/>
  <c r="C29" i="3"/>
  <c r="N28" i="3"/>
  <c r="N27" i="3" s="1"/>
  <c r="J28" i="3"/>
  <c r="J27" i="3" s="1"/>
  <c r="F28" i="3"/>
  <c r="F27" i="3" s="1"/>
  <c r="M27" i="3"/>
  <c r="L27" i="3"/>
  <c r="K27" i="3"/>
  <c r="I27" i="3"/>
  <c r="H27" i="3"/>
  <c r="G27" i="3"/>
  <c r="E27" i="3"/>
  <c r="D27" i="3"/>
  <c r="C27" i="3"/>
  <c r="N25" i="3"/>
  <c r="N24" i="3" s="1"/>
  <c r="J25" i="3"/>
  <c r="J24" i="3" s="1"/>
  <c r="M24" i="3"/>
  <c r="M20" i="3" s="1"/>
  <c r="L24" i="3"/>
  <c r="L20" i="3" s="1"/>
  <c r="K24" i="3"/>
  <c r="K20" i="3" s="1"/>
  <c r="I24" i="3"/>
  <c r="I20" i="3" s="1"/>
  <c r="H24" i="3"/>
  <c r="H20" i="3" s="1"/>
  <c r="G24" i="3"/>
  <c r="G20" i="3" s="1"/>
  <c r="E24" i="3"/>
  <c r="E20" i="3" s="1"/>
  <c r="D24" i="3"/>
  <c r="D20" i="3" s="1"/>
  <c r="C24" i="3"/>
  <c r="N16" i="3"/>
  <c r="J16" i="3"/>
  <c r="F16" i="3"/>
  <c r="N42" i="3"/>
  <c r="J42" i="3"/>
  <c r="F42" i="3"/>
  <c r="N36" i="3"/>
  <c r="N34" i="3" s="1"/>
  <c r="J36" i="3"/>
  <c r="J34" i="3" s="1"/>
  <c r="F36" i="3"/>
  <c r="F34" i="3" s="1"/>
  <c r="F24" i="3" l="1"/>
  <c r="C20" i="3"/>
  <c r="N8" i="3"/>
  <c r="J8" i="3"/>
  <c r="F8" i="3"/>
  <c r="D53" i="3" l="1"/>
  <c r="E53" i="3"/>
  <c r="G53" i="3"/>
  <c r="H53" i="3"/>
  <c r="I53" i="3"/>
  <c r="K53" i="3"/>
  <c r="L53" i="3"/>
  <c r="M53" i="3"/>
  <c r="C53" i="3"/>
  <c r="N56" i="3"/>
  <c r="J56" i="3"/>
  <c r="F56" i="3"/>
  <c r="N15" i="3" l="1"/>
  <c r="J15" i="3"/>
  <c r="F15" i="3"/>
  <c r="F13" i="3" l="1"/>
  <c r="F14" i="3"/>
  <c r="N14" i="3"/>
  <c r="J14" i="3"/>
  <c r="N40" i="3"/>
  <c r="N41" i="3"/>
  <c r="J40" i="3"/>
  <c r="J41" i="3"/>
  <c r="F40" i="3"/>
  <c r="F41" i="3"/>
  <c r="N39" i="3"/>
  <c r="N38" i="3" s="1"/>
  <c r="J39" i="3"/>
  <c r="J38" i="3" l="1"/>
  <c r="F38" i="3"/>
  <c r="J19" i="3"/>
  <c r="N19" i="3" l="1"/>
  <c r="F19" i="3"/>
  <c r="N55" i="3" l="1"/>
  <c r="N54" i="3"/>
  <c r="N23" i="3"/>
  <c r="N22" i="3"/>
  <c r="N21" i="3"/>
  <c r="N18" i="3"/>
  <c r="N17" i="3" s="1"/>
  <c r="N13" i="3"/>
  <c r="N12" i="3"/>
  <c r="N9" i="3"/>
  <c r="N7" i="3"/>
  <c r="M6" i="3"/>
  <c r="L6" i="3"/>
  <c r="K6" i="3"/>
  <c r="J55" i="3"/>
  <c r="J54" i="3"/>
  <c r="J23" i="3"/>
  <c r="J22" i="3"/>
  <c r="J21" i="3"/>
  <c r="J18" i="3"/>
  <c r="J17" i="3" s="1"/>
  <c r="J13" i="3"/>
  <c r="J12" i="3"/>
  <c r="J9" i="3"/>
  <c r="I6" i="3"/>
  <c r="H6" i="3"/>
  <c r="G6" i="3"/>
  <c r="F55" i="3"/>
  <c r="F54" i="3"/>
  <c r="F23" i="3"/>
  <c r="F22" i="3"/>
  <c r="F21" i="3"/>
  <c r="F17" i="3"/>
  <c r="C17" i="3"/>
  <c r="F12" i="3"/>
  <c r="F11" i="3" s="1"/>
  <c r="F7" i="3"/>
  <c r="F6" i="3" s="1"/>
  <c r="F20" i="3" l="1"/>
  <c r="J20" i="3"/>
  <c r="N20" i="3"/>
  <c r="N53" i="3"/>
  <c r="N11" i="3"/>
  <c r="J11" i="3"/>
  <c r="F53" i="3"/>
  <c r="J53" i="3"/>
  <c r="N6" i="3"/>
  <c r="J6" i="3"/>
</calcChain>
</file>

<file path=xl/sharedStrings.xml><?xml version="1.0" encoding="utf-8"?>
<sst xmlns="http://schemas.openxmlformats.org/spreadsheetml/2006/main" count="85" uniqueCount="75">
  <si>
    <t>IZVOR</t>
  </si>
  <si>
    <t>izvor 31</t>
  </si>
  <si>
    <t>izvor 43</t>
  </si>
  <si>
    <t xml:space="preserve">   - Nacionalni program sigurnosti cestovnog prometa</t>
  </si>
  <si>
    <t xml:space="preserve">   - Prihodi od naplate plativih tiskanica</t>
  </si>
  <si>
    <t>izvor 51</t>
  </si>
  <si>
    <t>izvor 52</t>
  </si>
  <si>
    <t>izvor 61</t>
  </si>
  <si>
    <t xml:space="preserve">UKUPNO </t>
  </si>
  <si>
    <t>DONOS</t>
  </si>
  <si>
    <t>PLAN</t>
  </si>
  <si>
    <t>ODNOS</t>
  </si>
  <si>
    <t>Prihodi od obavljanja osnovnih i ostalih poslova vlastite djelatnosti</t>
  </si>
  <si>
    <t>Prihodi od posebnih propisa</t>
  </si>
  <si>
    <t>Pomoći od institucija i tijela EU</t>
  </si>
  <si>
    <t>Ostale pomoći</t>
  </si>
  <si>
    <t xml:space="preserve">   - Stručno usavršavanje</t>
  </si>
  <si>
    <t xml:space="preserve">   - Ostale pomoći (županije, gradovi…)</t>
  </si>
  <si>
    <t xml:space="preserve">    - IPA BIH</t>
  </si>
  <si>
    <t>PLAN PRIHODA
UKUPNO</t>
  </si>
  <si>
    <t>Tekuće donacije</t>
  </si>
  <si>
    <t xml:space="preserve">   - HTZ TURS (A553131-3299)</t>
  </si>
  <si>
    <t xml:space="preserve">   - Ostale pomoći TURS (A553131-3239)</t>
  </si>
  <si>
    <t xml:space="preserve">     - Prihodi od obavljanja ostalih poslova vlast.djelat. (ljetovanja,restorana i dr.) </t>
  </si>
  <si>
    <t xml:space="preserve">   - Ostalo (potpore policiji - HUB)</t>
  </si>
  <si>
    <t>IZVOR PRIHODA
MUP 040 05</t>
  </si>
  <si>
    <t>izvor 563</t>
  </si>
  <si>
    <t>Fond za unutarnje poslove</t>
  </si>
  <si>
    <t>izvor 575</t>
  </si>
  <si>
    <t>Europski fond za regionalni razvoj (EFRR)</t>
  </si>
  <si>
    <t xml:space="preserve">   - Fond za azil, migracije i integraciju</t>
  </si>
  <si>
    <t xml:space="preserve">   - Fond za unutarnju sigurnost - krim</t>
  </si>
  <si>
    <t xml:space="preserve">   - Fond za unutarnju sigurnost - granica</t>
  </si>
  <si>
    <t xml:space="preserve">   - AKD (za projekt K260056)</t>
  </si>
  <si>
    <t>Prilog 1 a</t>
  </si>
  <si>
    <t xml:space="preserve">    - IPA BIH (RCZ)</t>
  </si>
  <si>
    <t xml:space="preserve">   - Razminiranje</t>
  </si>
  <si>
    <t xml:space="preserve">   - Operativni program </t>
  </si>
  <si>
    <t xml:space="preserve">   - Rutne i terminalne naknade</t>
  </si>
  <si>
    <t>Inozemne darovnice</t>
  </si>
  <si>
    <t>izvor 53</t>
  </si>
  <si>
    <t xml:space="preserve">   - NATO</t>
  </si>
  <si>
    <t>Švicarski instrument</t>
  </si>
  <si>
    <t xml:space="preserve">   - Švicarsko-hrvatski program suradnje</t>
  </si>
  <si>
    <t>izvor 552</t>
  </si>
  <si>
    <t>Ostale refundacije iz sredstava EU</t>
  </si>
  <si>
    <t>izvor 559</t>
  </si>
  <si>
    <t xml:space="preserve">   - IPA I 2012 – RAZMINIR.PODRUČ.UZ GRANICU BIH</t>
  </si>
  <si>
    <t>izvor 562</t>
  </si>
  <si>
    <t>Kohezijski fond</t>
  </si>
  <si>
    <t xml:space="preserve">   - OPERATIVNI PROGRAM KONK.I KOHEZIJA 2014.-2020.</t>
  </si>
  <si>
    <t xml:space="preserve">   - AMIF - EMN</t>
  </si>
  <si>
    <t xml:space="preserve">   - MUP</t>
  </si>
  <si>
    <t xml:space="preserve">   - RCZ</t>
  </si>
  <si>
    <t>2023.</t>
  </si>
  <si>
    <t xml:space="preserve">   - SRUUK</t>
  </si>
  <si>
    <t xml:space="preserve">   - Erasmus+ (PA)</t>
  </si>
  <si>
    <t xml:space="preserve">    - CBRN</t>
  </si>
  <si>
    <t>2024.</t>
  </si>
  <si>
    <t xml:space="preserve">   - PRIJELAZNI RESCEU MEHANIZAM</t>
  </si>
  <si>
    <t xml:space="preserve">   - ISF BORDER - IZRAVNA DODJELA</t>
  </si>
  <si>
    <t>izvor 5761</t>
  </si>
  <si>
    <t xml:space="preserve">   - Projekti iz fonda solidarnosti EU - MUP</t>
  </si>
  <si>
    <t>Mehanizam za oporavak i otpornost</t>
  </si>
  <si>
    <t xml:space="preserve">   - Projekti iz Nacionalnog plana oporavka i otpornosti - MUP - NPOO</t>
  </si>
  <si>
    <t>izvor 581</t>
  </si>
  <si>
    <t>2025.</t>
  </si>
  <si>
    <t>Plan prihoda za 2023.-2025.g. za razdjel 040 glava 05 MUP sa donosom i odnosom</t>
  </si>
  <si>
    <t xml:space="preserve">   - OPERATIVNI PROGRAM KONK.I KOHEZIJA 2021.-2027.</t>
  </si>
  <si>
    <t xml:space="preserve">   - Energetska obnova</t>
  </si>
  <si>
    <t xml:space="preserve">   - DECON</t>
  </si>
  <si>
    <t xml:space="preserve">   - TRUST</t>
  </si>
  <si>
    <t>Fond solidarnosti EU - potres ožujak 2020.</t>
  </si>
  <si>
    <t>Fond solidarnosti EU - potres prosinac 2020.</t>
  </si>
  <si>
    <t>izvor 5762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</si>
</sst>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3" fontId="3" fillId="5" borderId="5" xfId="0" applyNumberFormat="1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3" fontId="3" fillId="5" borderId="3" xfId="0" applyNumberFormat="1" applyFont="1" applyFill="1" applyBorder="1" applyAlignment="1">
      <alignment horizontal="right" vertical="center"/>
    </xf>
    <xf numFmtId="3" fontId="3" fillId="5" borderId="4" xfId="0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3" fillId="5" borderId="7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3" fillId="5" borderId="13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3" fillId="5" borderId="3" xfId="0" applyNumberFormat="1" applyFont="1" applyFill="1" applyBorder="1" applyAlignment="1">
      <alignment horizontal="right" vertical="center" wrapText="1"/>
    </xf>
    <xf numFmtId="3" fontId="3" fillId="5" borderId="2" xfId="0" applyNumberFormat="1" applyFont="1" applyFill="1" applyBorder="1" applyAlignment="1">
      <alignment horizontal="right" vertical="center" wrapText="1"/>
    </xf>
    <xf numFmtId="3" fontId="3" fillId="5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3" fontId="2" fillId="6" borderId="5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6" borderId="3" xfId="0" applyNumberFormat="1" applyFont="1" applyFill="1" applyBorder="1" applyAlignment="1">
      <alignment horizontal="right" vertical="center"/>
    </xf>
    <xf numFmtId="3" fontId="2" fillId="7" borderId="7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3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4" workbookViewId="0">
      <selection activeCell="F49" sqref="F49"/>
    </sheetView>
  </sheetViews>
  <sheetFormatPr defaultRowHeight="15" x14ac:dyDescent="0.25"/>
  <cols>
    <col min="1" max="1" width="44.5703125" customWidth="1"/>
    <col min="2" max="2" width="10.140625" customWidth="1"/>
    <col min="3" max="14" width="12.7109375" customWidth="1"/>
    <col min="15" max="15" width="9.140625" style="1"/>
    <col min="16" max="16" width="16.42578125" bestFit="1" customWidth="1"/>
  </cols>
  <sheetData>
    <row r="1" spans="1:16" x14ac:dyDescent="0.25">
      <c r="N1" t="s">
        <v>34</v>
      </c>
    </row>
    <row r="2" spans="1:16" ht="21" customHeight="1" x14ac:dyDescent="0.25">
      <c r="A2" s="83" t="s">
        <v>67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4" spans="1:16" s="2" customFormat="1" ht="18" customHeight="1" x14ac:dyDescent="0.2">
      <c r="A4" s="84" t="s">
        <v>25</v>
      </c>
      <c r="B4" s="86" t="s">
        <v>0</v>
      </c>
      <c r="C4" s="79" t="s">
        <v>54</v>
      </c>
      <c r="D4" s="80"/>
      <c r="E4" s="80"/>
      <c r="F4" s="81"/>
      <c r="G4" s="79" t="s">
        <v>58</v>
      </c>
      <c r="H4" s="80"/>
      <c r="I4" s="80"/>
      <c r="J4" s="81"/>
      <c r="K4" s="82" t="s">
        <v>66</v>
      </c>
      <c r="L4" s="80"/>
      <c r="M4" s="80"/>
      <c r="N4" s="80"/>
      <c r="O4" s="48"/>
    </row>
    <row r="5" spans="1:16" s="9" customFormat="1" ht="38.25" x14ac:dyDescent="0.25">
      <c r="A5" s="85"/>
      <c r="B5" s="87"/>
      <c r="C5" s="4" t="s">
        <v>9</v>
      </c>
      <c r="D5" s="3" t="s">
        <v>10</v>
      </c>
      <c r="E5" s="3" t="s">
        <v>11</v>
      </c>
      <c r="F5" s="5" t="s">
        <v>19</v>
      </c>
      <c r="G5" s="6" t="s">
        <v>9</v>
      </c>
      <c r="H5" s="3" t="s">
        <v>10</v>
      </c>
      <c r="I5" s="3" t="s">
        <v>11</v>
      </c>
      <c r="J5" s="7" t="s">
        <v>19</v>
      </c>
      <c r="K5" s="4" t="s">
        <v>9</v>
      </c>
      <c r="L5" s="3" t="s">
        <v>10</v>
      </c>
      <c r="M5" s="3" t="s">
        <v>11</v>
      </c>
      <c r="N5" s="8" t="s">
        <v>19</v>
      </c>
      <c r="O5" s="49"/>
    </row>
    <row r="6" spans="1:16" s="9" customFormat="1" ht="25.5" x14ac:dyDescent="0.25">
      <c r="A6" s="10" t="s">
        <v>12</v>
      </c>
      <c r="B6" s="11" t="s">
        <v>1</v>
      </c>
      <c r="C6" s="21">
        <f>SUM(C7:C10)</f>
        <v>132723</v>
      </c>
      <c r="D6" s="21">
        <f t="shared" ref="D6:F6" si="0">SUM(D7:D10)</f>
        <v>1690277</v>
      </c>
      <c r="E6" s="21">
        <f t="shared" si="0"/>
        <v>130000</v>
      </c>
      <c r="F6" s="52">
        <f t="shared" si="0"/>
        <v>1693000</v>
      </c>
      <c r="G6" s="24">
        <f t="shared" ref="G6:N6" si="1">SUM(G7:G9)</f>
        <v>130000</v>
      </c>
      <c r="H6" s="22">
        <f t="shared" si="1"/>
        <v>1600000</v>
      </c>
      <c r="I6" s="22">
        <f t="shared" si="1"/>
        <v>130000</v>
      </c>
      <c r="J6" s="25">
        <f t="shared" si="1"/>
        <v>1600000</v>
      </c>
      <c r="K6" s="21">
        <f t="shared" si="1"/>
        <v>130000</v>
      </c>
      <c r="L6" s="22">
        <f t="shared" si="1"/>
        <v>1600000</v>
      </c>
      <c r="M6" s="22">
        <f t="shared" si="1"/>
        <v>130000</v>
      </c>
      <c r="N6" s="22">
        <f t="shared" si="1"/>
        <v>1600000</v>
      </c>
      <c r="O6" s="49"/>
      <c r="P6" s="51"/>
    </row>
    <row r="7" spans="1:16" s="9" customFormat="1" ht="33" customHeight="1" x14ac:dyDescent="0.25">
      <c r="A7" s="12" t="s">
        <v>23</v>
      </c>
      <c r="B7" s="13"/>
      <c r="C7" s="26">
        <v>39723</v>
      </c>
      <c r="D7" s="27">
        <v>1690277</v>
      </c>
      <c r="E7" s="27">
        <v>130000</v>
      </c>
      <c r="F7" s="28">
        <f>SUM(C7+D7-E7)</f>
        <v>1600000</v>
      </c>
      <c r="G7" s="29">
        <v>130000</v>
      </c>
      <c r="H7" s="27">
        <v>1600000</v>
      </c>
      <c r="I7" s="27">
        <v>130000</v>
      </c>
      <c r="J7" s="30">
        <f>SUM(G7+H7-I7)</f>
        <v>1600000</v>
      </c>
      <c r="K7" s="26">
        <v>130000</v>
      </c>
      <c r="L7" s="27">
        <v>1600000</v>
      </c>
      <c r="M7" s="27">
        <v>130000</v>
      </c>
      <c r="N7" s="27">
        <f>SUM(K7+L7-M7)</f>
        <v>1600000</v>
      </c>
      <c r="O7" s="49"/>
      <c r="P7" s="51"/>
    </row>
    <row r="8" spans="1:16" s="9" customFormat="1" ht="12.75" x14ac:dyDescent="0.25">
      <c r="A8" s="50" t="s">
        <v>35</v>
      </c>
      <c r="B8" s="13"/>
      <c r="C8" s="26"/>
      <c r="D8" s="27"/>
      <c r="E8" s="27"/>
      <c r="F8" s="28">
        <f t="shared" ref="F8:F10" si="2">SUM(C8+D8-E8)</f>
        <v>0</v>
      </c>
      <c r="G8" s="29"/>
      <c r="H8" s="27"/>
      <c r="I8" s="27">
        <v>0</v>
      </c>
      <c r="J8" s="30">
        <f t="shared" ref="J8" si="3">SUM(G8+H8-I8)</f>
        <v>0</v>
      </c>
      <c r="K8" s="26">
        <v>0</v>
      </c>
      <c r="L8" s="27">
        <v>0</v>
      </c>
      <c r="M8" s="27">
        <v>0</v>
      </c>
      <c r="N8" s="27">
        <f t="shared" ref="N8" si="4">SUM(K8+L8-M8)</f>
        <v>0</v>
      </c>
      <c r="O8" s="49"/>
      <c r="P8" s="51"/>
    </row>
    <row r="9" spans="1:16" s="9" customFormat="1" ht="12.75" x14ac:dyDescent="0.25">
      <c r="A9" s="12" t="s">
        <v>18</v>
      </c>
      <c r="B9" s="13"/>
      <c r="C9" s="31">
        <v>93000</v>
      </c>
      <c r="D9" s="27">
        <v>0</v>
      </c>
      <c r="E9" s="27"/>
      <c r="F9" s="28">
        <f t="shared" si="2"/>
        <v>93000</v>
      </c>
      <c r="G9" s="32">
        <v>0</v>
      </c>
      <c r="H9" s="27"/>
      <c r="I9" s="27">
        <v>0</v>
      </c>
      <c r="J9" s="30">
        <f t="shared" ref="J9" si="5">SUM(G9+H9-I9)</f>
        <v>0</v>
      </c>
      <c r="K9" s="31">
        <v>0</v>
      </c>
      <c r="L9" s="27"/>
      <c r="M9" s="27">
        <v>0</v>
      </c>
      <c r="N9" s="27">
        <f t="shared" ref="N9" si="6">SUM(K9+L9-M9)</f>
        <v>0</v>
      </c>
      <c r="O9" s="49"/>
    </row>
    <row r="10" spans="1:16" s="9" customFormat="1" ht="12.75" x14ac:dyDescent="0.25">
      <c r="A10" s="12" t="s">
        <v>57</v>
      </c>
      <c r="B10" s="13"/>
      <c r="C10" s="43"/>
      <c r="D10" s="27"/>
      <c r="E10" s="27"/>
      <c r="F10" s="28">
        <f t="shared" si="2"/>
        <v>0</v>
      </c>
      <c r="G10" s="45"/>
      <c r="H10" s="27"/>
      <c r="I10" s="27"/>
      <c r="J10" s="34"/>
      <c r="K10" s="43"/>
      <c r="L10" s="27"/>
      <c r="M10" s="27"/>
      <c r="N10" s="27"/>
      <c r="O10" s="49"/>
    </row>
    <row r="11" spans="1:16" s="15" customFormat="1" ht="25.5" customHeight="1" x14ac:dyDescent="0.25">
      <c r="A11" s="14" t="s">
        <v>13</v>
      </c>
      <c r="B11" s="11" t="s">
        <v>2</v>
      </c>
      <c r="C11" s="40">
        <f t="shared" ref="C11:N11" si="7">SUM(C12:C16)</f>
        <v>11414161</v>
      </c>
      <c r="D11" s="22">
        <f t="shared" si="7"/>
        <v>44990839</v>
      </c>
      <c r="E11" s="22">
        <f t="shared" si="7"/>
        <v>10800000</v>
      </c>
      <c r="F11" s="41">
        <f t="shared" si="7"/>
        <v>45605000</v>
      </c>
      <c r="G11" s="40">
        <f t="shared" si="7"/>
        <v>10800000</v>
      </c>
      <c r="H11" s="22">
        <f t="shared" si="7"/>
        <v>39745000</v>
      </c>
      <c r="I11" s="22">
        <f t="shared" si="7"/>
        <v>6800000</v>
      </c>
      <c r="J11" s="41">
        <f t="shared" si="7"/>
        <v>43745000</v>
      </c>
      <c r="K11" s="40">
        <f t="shared" si="7"/>
        <v>6800000</v>
      </c>
      <c r="L11" s="22">
        <f t="shared" si="7"/>
        <v>43745000</v>
      </c>
      <c r="M11" s="22">
        <f t="shared" si="7"/>
        <v>6800000</v>
      </c>
      <c r="N11" s="22">
        <f t="shared" si="7"/>
        <v>43745000</v>
      </c>
      <c r="O11" s="47"/>
    </row>
    <row r="12" spans="1:16" s="9" customFormat="1" ht="12.75" x14ac:dyDescent="0.25">
      <c r="A12" s="16" t="s">
        <v>3</v>
      </c>
      <c r="B12" s="13"/>
      <c r="C12" s="26">
        <v>8454161</v>
      </c>
      <c r="D12" s="27">
        <v>10538839</v>
      </c>
      <c r="E12" s="27">
        <v>9000000</v>
      </c>
      <c r="F12" s="28">
        <f t="shared" ref="F12:F14" si="8">SUM(C12+D12-E12)</f>
        <v>9993000</v>
      </c>
      <c r="G12" s="29">
        <v>9000000</v>
      </c>
      <c r="H12" s="27">
        <v>5293000</v>
      </c>
      <c r="I12" s="27">
        <v>5000000</v>
      </c>
      <c r="J12" s="30">
        <f t="shared" ref="J12:J14" si="9">SUM(G12+H12-I12)</f>
        <v>9293000</v>
      </c>
      <c r="K12" s="26">
        <v>5000000</v>
      </c>
      <c r="L12" s="27">
        <v>9293000</v>
      </c>
      <c r="M12" s="27">
        <v>5000000</v>
      </c>
      <c r="N12" s="27">
        <f t="shared" ref="N12:N14" si="10">SUM(K12+L12-M12)</f>
        <v>9293000</v>
      </c>
      <c r="O12" s="49"/>
      <c r="P12" s="67"/>
    </row>
    <row r="13" spans="1:16" s="9" customFormat="1" ht="12.75" x14ac:dyDescent="0.25">
      <c r="A13" s="16" t="s">
        <v>4</v>
      </c>
      <c r="B13" s="13"/>
      <c r="C13" s="31">
        <v>1000000</v>
      </c>
      <c r="D13" s="37">
        <v>26550000</v>
      </c>
      <c r="E13" s="32">
        <v>1200000</v>
      </c>
      <c r="F13" s="28">
        <f t="shared" si="8"/>
        <v>26350000</v>
      </c>
      <c r="G13" s="31">
        <v>1200000</v>
      </c>
      <c r="H13" s="27">
        <v>26550000</v>
      </c>
      <c r="I13" s="32">
        <v>1200000</v>
      </c>
      <c r="J13" s="30">
        <f t="shared" si="9"/>
        <v>26550000</v>
      </c>
      <c r="K13" s="31">
        <v>1200000</v>
      </c>
      <c r="L13" s="30">
        <v>26550000</v>
      </c>
      <c r="M13" s="37">
        <v>1200000</v>
      </c>
      <c r="N13" s="27">
        <f t="shared" si="10"/>
        <v>26550000</v>
      </c>
      <c r="O13" s="49"/>
      <c r="P13" s="67"/>
    </row>
    <row r="14" spans="1:16" s="9" customFormat="1" ht="12.75" x14ac:dyDescent="0.25">
      <c r="A14" s="16" t="s">
        <v>33</v>
      </c>
      <c r="B14" s="13"/>
      <c r="C14" s="26">
        <v>1460000</v>
      </c>
      <c r="D14" s="27"/>
      <c r="E14" s="27"/>
      <c r="F14" s="28">
        <f t="shared" si="8"/>
        <v>1460000</v>
      </c>
      <c r="G14" s="29"/>
      <c r="H14" s="27"/>
      <c r="I14" s="27">
        <v>0</v>
      </c>
      <c r="J14" s="30">
        <f t="shared" si="9"/>
        <v>0</v>
      </c>
      <c r="K14" s="26">
        <v>0</v>
      </c>
      <c r="L14" s="27">
        <v>0</v>
      </c>
      <c r="M14" s="27">
        <v>0</v>
      </c>
      <c r="N14" s="27">
        <f t="shared" si="10"/>
        <v>0</v>
      </c>
      <c r="O14" s="49"/>
      <c r="P14" s="67"/>
    </row>
    <row r="15" spans="1:16" s="9" customFormat="1" ht="12.75" x14ac:dyDescent="0.25">
      <c r="A15" s="16" t="s">
        <v>36</v>
      </c>
      <c r="B15" s="13"/>
      <c r="C15" s="43"/>
      <c r="D15" s="27">
        <v>6640000</v>
      </c>
      <c r="E15" s="29"/>
      <c r="F15" s="28">
        <f t="shared" ref="F15" si="11">SUM(C15+D15-E15)</f>
        <v>6640000</v>
      </c>
      <c r="G15" s="29">
        <v>0</v>
      </c>
      <c r="H15" s="27">
        <v>6640000</v>
      </c>
      <c r="I15" s="27">
        <v>0</v>
      </c>
      <c r="J15" s="30">
        <f t="shared" ref="J15" si="12">SUM(G15+H15-I15)</f>
        <v>6640000</v>
      </c>
      <c r="K15" s="26">
        <v>0</v>
      </c>
      <c r="L15" s="27">
        <v>6640000</v>
      </c>
      <c r="M15" s="27">
        <v>0</v>
      </c>
      <c r="N15" s="27">
        <f t="shared" ref="N15" si="13">SUM(K15+L15-M15)</f>
        <v>6640000</v>
      </c>
      <c r="O15" s="49"/>
      <c r="P15" s="67"/>
    </row>
    <row r="16" spans="1:16" s="9" customFormat="1" ht="12.75" x14ac:dyDescent="0.25">
      <c r="A16" s="46" t="s">
        <v>38</v>
      </c>
      <c r="B16" s="13"/>
      <c r="C16" s="43">
        <v>500000</v>
      </c>
      <c r="D16" s="27">
        <v>1262000</v>
      </c>
      <c r="E16" s="29">
        <v>600000</v>
      </c>
      <c r="F16" s="28">
        <f t="shared" ref="F16" si="14">SUM(C16+D16-E16)</f>
        <v>1162000</v>
      </c>
      <c r="G16" s="29">
        <v>600000</v>
      </c>
      <c r="H16" s="27">
        <v>1262000</v>
      </c>
      <c r="I16" s="27">
        <v>600000</v>
      </c>
      <c r="J16" s="30">
        <f t="shared" ref="J16" si="15">SUM(G16+H16-I16)</f>
        <v>1262000</v>
      </c>
      <c r="K16" s="26">
        <v>600000</v>
      </c>
      <c r="L16" s="27">
        <v>1262000</v>
      </c>
      <c r="M16" s="27">
        <v>600000</v>
      </c>
      <c r="N16" s="27">
        <f t="shared" ref="N16" si="16">SUM(K16+L16-M16)</f>
        <v>1262000</v>
      </c>
      <c r="O16" s="49"/>
      <c r="P16" s="67"/>
    </row>
    <row r="17" spans="1:16" s="15" customFormat="1" ht="25.5" customHeight="1" x14ac:dyDescent="0.25">
      <c r="A17" s="14" t="s">
        <v>14</v>
      </c>
      <c r="B17" s="11" t="s">
        <v>5</v>
      </c>
      <c r="C17" s="40">
        <f>SUM(C18:C19)</f>
        <v>2509782</v>
      </c>
      <c r="D17" s="22">
        <f t="shared" ref="D17:N17" si="17">SUM(D18:D19)</f>
        <v>557218</v>
      </c>
      <c r="E17" s="22">
        <f t="shared" si="17"/>
        <v>0</v>
      </c>
      <c r="F17" s="41">
        <f t="shared" si="17"/>
        <v>3067000</v>
      </c>
      <c r="G17" s="40">
        <f t="shared" si="17"/>
        <v>0</v>
      </c>
      <c r="H17" s="22">
        <f t="shared" si="17"/>
        <v>2264000</v>
      </c>
      <c r="I17" s="22">
        <f t="shared" si="17"/>
        <v>0</v>
      </c>
      <c r="J17" s="41">
        <f t="shared" si="17"/>
        <v>2264000</v>
      </c>
      <c r="K17" s="40">
        <f t="shared" si="17"/>
        <v>0</v>
      </c>
      <c r="L17" s="22">
        <f t="shared" si="17"/>
        <v>1726000</v>
      </c>
      <c r="M17" s="22">
        <f t="shared" si="17"/>
        <v>0</v>
      </c>
      <c r="N17" s="22">
        <f t="shared" si="17"/>
        <v>1726000</v>
      </c>
      <c r="O17" s="47"/>
      <c r="P17" s="68"/>
    </row>
    <row r="18" spans="1:16" s="9" customFormat="1" ht="12.75" x14ac:dyDescent="0.25">
      <c r="A18" s="46" t="s">
        <v>52</v>
      </c>
      <c r="B18" s="13"/>
      <c r="C18" s="26">
        <v>2509782</v>
      </c>
      <c r="D18" s="37"/>
      <c r="E18" s="37"/>
      <c r="F18" s="38">
        <f t="shared" ref="F18:F19" si="18">SUM(C18+D18-E18)</f>
        <v>2509782</v>
      </c>
      <c r="G18" s="31"/>
      <c r="H18" s="37">
        <v>1619000</v>
      </c>
      <c r="I18" s="37"/>
      <c r="J18" s="39">
        <f t="shared" ref="J18:J19" si="19">SUM(G18+H18-I18)</f>
        <v>1619000</v>
      </c>
      <c r="K18" s="31"/>
      <c r="L18" s="37">
        <v>1619000</v>
      </c>
      <c r="M18" s="37"/>
      <c r="N18" s="27">
        <f t="shared" ref="N18:N19" si="20">SUM(K18+L18-M18)</f>
        <v>1619000</v>
      </c>
      <c r="O18" s="49"/>
      <c r="P18" s="67"/>
    </row>
    <row r="19" spans="1:16" s="9" customFormat="1" ht="12.75" x14ac:dyDescent="0.25">
      <c r="A19" s="46" t="s">
        <v>53</v>
      </c>
      <c r="B19" s="13"/>
      <c r="C19" s="26"/>
      <c r="D19" s="37">
        <v>557218</v>
      </c>
      <c r="E19" s="37"/>
      <c r="F19" s="38">
        <f t="shared" si="18"/>
        <v>557218</v>
      </c>
      <c r="G19" s="31"/>
      <c r="H19" s="37">
        <v>645000</v>
      </c>
      <c r="I19" s="37"/>
      <c r="J19" s="39">
        <f t="shared" si="19"/>
        <v>645000</v>
      </c>
      <c r="K19" s="31"/>
      <c r="L19" s="37">
        <v>107000</v>
      </c>
      <c r="M19" s="37"/>
      <c r="N19" s="27">
        <f t="shared" si="20"/>
        <v>107000</v>
      </c>
      <c r="O19" s="49"/>
      <c r="P19" s="67"/>
    </row>
    <row r="20" spans="1:16" s="15" customFormat="1" ht="21.75" customHeight="1" x14ac:dyDescent="0.25">
      <c r="A20" s="14" t="s">
        <v>15</v>
      </c>
      <c r="B20" s="11" t="s">
        <v>6</v>
      </c>
      <c r="C20" s="40">
        <f t="shared" ref="C20:N20" si="21">SUM(C21:C26)</f>
        <v>13436</v>
      </c>
      <c r="D20" s="22">
        <f t="shared" si="21"/>
        <v>115564</v>
      </c>
      <c r="E20" s="24">
        <f t="shared" si="21"/>
        <v>0</v>
      </c>
      <c r="F20" s="23">
        <f t="shared" si="21"/>
        <v>129000</v>
      </c>
      <c r="G20" s="40">
        <f t="shared" si="21"/>
        <v>0</v>
      </c>
      <c r="H20" s="22">
        <f t="shared" si="21"/>
        <v>129000</v>
      </c>
      <c r="I20" s="24">
        <f t="shared" si="21"/>
        <v>0</v>
      </c>
      <c r="J20" s="23">
        <f t="shared" si="21"/>
        <v>129000</v>
      </c>
      <c r="K20" s="40">
        <f t="shared" si="21"/>
        <v>0</v>
      </c>
      <c r="L20" s="22">
        <f t="shared" si="21"/>
        <v>129000</v>
      </c>
      <c r="M20" s="24">
        <f t="shared" si="21"/>
        <v>0</v>
      </c>
      <c r="N20" s="22">
        <f t="shared" si="21"/>
        <v>129000</v>
      </c>
      <c r="O20" s="47"/>
      <c r="P20" s="68"/>
    </row>
    <row r="21" spans="1:16" s="9" customFormat="1" ht="23.25" hidden="1" customHeight="1" x14ac:dyDescent="0.25">
      <c r="A21" s="16" t="s">
        <v>16</v>
      </c>
      <c r="B21" s="13"/>
      <c r="C21" s="26">
        <v>0</v>
      </c>
      <c r="D21" s="27"/>
      <c r="E21" s="29">
        <v>0</v>
      </c>
      <c r="F21" s="28">
        <f>SUM(C21+D21-E21)</f>
        <v>0</v>
      </c>
      <c r="G21" s="26">
        <v>0</v>
      </c>
      <c r="H21" s="27"/>
      <c r="I21" s="27">
        <v>0</v>
      </c>
      <c r="J21" s="30">
        <f t="shared" ref="J21:J23" si="22">SUM(G21+H21-I21)</f>
        <v>0</v>
      </c>
      <c r="K21" s="26">
        <v>0</v>
      </c>
      <c r="L21" s="27"/>
      <c r="M21" s="29">
        <v>0</v>
      </c>
      <c r="N21" s="27">
        <f t="shared" ref="N21:N23" si="23">SUM(K21+L21-M21)</f>
        <v>0</v>
      </c>
      <c r="O21" s="49"/>
    </row>
    <row r="22" spans="1:16" s="9" customFormat="1" ht="12.75" x14ac:dyDescent="0.25">
      <c r="A22" s="16" t="s">
        <v>22</v>
      </c>
      <c r="B22" s="13"/>
      <c r="C22" s="26">
        <v>0</v>
      </c>
      <c r="D22" s="27">
        <v>40000</v>
      </c>
      <c r="E22" s="29">
        <v>0</v>
      </c>
      <c r="F22" s="28">
        <f>SUM(C22+D22-E22)</f>
        <v>40000</v>
      </c>
      <c r="G22" s="26">
        <v>0</v>
      </c>
      <c r="H22" s="27">
        <v>40000</v>
      </c>
      <c r="I22" s="27">
        <v>0</v>
      </c>
      <c r="J22" s="30">
        <f t="shared" si="22"/>
        <v>40000</v>
      </c>
      <c r="K22" s="26">
        <v>0</v>
      </c>
      <c r="L22" s="27">
        <v>40000</v>
      </c>
      <c r="M22" s="29">
        <v>0</v>
      </c>
      <c r="N22" s="27">
        <f t="shared" si="23"/>
        <v>40000</v>
      </c>
      <c r="O22" s="49"/>
    </row>
    <row r="23" spans="1:16" s="9" customFormat="1" ht="10.5" customHeight="1" x14ac:dyDescent="0.25">
      <c r="A23" s="16" t="s">
        <v>17</v>
      </c>
      <c r="B23" s="13"/>
      <c r="C23" s="31">
        <v>13436</v>
      </c>
      <c r="D23" s="27">
        <v>75564</v>
      </c>
      <c r="E23" s="27"/>
      <c r="F23" s="28">
        <f>SUM(C23+D23-E23)</f>
        <v>89000</v>
      </c>
      <c r="G23" s="31"/>
      <c r="H23" s="27">
        <v>89000</v>
      </c>
      <c r="I23" s="27"/>
      <c r="J23" s="30">
        <f t="shared" si="22"/>
        <v>89000</v>
      </c>
      <c r="K23" s="31"/>
      <c r="L23" s="27">
        <v>89000</v>
      </c>
      <c r="M23" s="27"/>
      <c r="N23" s="27">
        <f t="shared" si="23"/>
        <v>89000</v>
      </c>
      <c r="O23" s="49"/>
    </row>
    <row r="24" spans="1:16" s="15" customFormat="1" ht="25.5" hidden="1" customHeight="1" x14ac:dyDescent="0.25">
      <c r="A24" s="14" t="s">
        <v>39</v>
      </c>
      <c r="B24" s="11" t="s">
        <v>40</v>
      </c>
      <c r="C24" s="40">
        <f t="shared" ref="C24:N24" si="24">SUM(C25:C25)</f>
        <v>0</v>
      </c>
      <c r="D24" s="22">
        <f t="shared" si="24"/>
        <v>0</v>
      </c>
      <c r="E24" s="24">
        <f t="shared" si="24"/>
        <v>0</v>
      </c>
      <c r="F24" s="28">
        <f t="shared" ref="F24:F26" si="25">SUM(C24+D24-E24)</f>
        <v>0</v>
      </c>
      <c r="G24" s="40">
        <f t="shared" si="24"/>
        <v>0</v>
      </c>
      <c r="H24" s="22">
        <f t="shared" si="24"/>
        <v>0</v>
      </c>
      <c r="I24" s="24">
        <f t="shared" si="24"/>
        <v>0</v>
      </c>
      <c r="J24" s="23">
        <f t="shared" si="24"/>
        <v>0</v>
      </c>
      <c r="K24" s="40">
        <f t="shared" si="24"/>
        <v>0</v>
      </c>
      <c r="L24" s="22">
        <f t="shared" si="24"/>
        <v>0</v>
      </c>
      <c r="M24" s="24">
        <f t="shared" si="24"/>
        <v>0</v>
      </c>
      <c r="N24" s="22">
        <f t="shared" si="24"/>
        <v>0</v>
      </c>
      <c r="O24" s="47"/>
    </row>
    <row r="25" spans="1:16" s="9" customFormat="1" ht="12.75" hidden="1" x14ac:dyDescent="0.25">
      <c r="A25" s="46" t="s">
        <v>41</v>
      </c>
      <c r="B25" s="13"/>
      <c r="C25" s="26"/>
      <c r="D25" s="27">
        <v>0</v>
      </c>
      <c r="E25" s="29">
        <v>0</v>
      </c>
      <c r="F25" s="28">
        <f t="shared" si="25"/>
        <v>0</v>
      </c>
      <c r="G25" s="26">
        <v>0</v>
      </c>
      <c r="H25" s="27">
        <v>0</v>
      </c>
      <c r="I25" s="27">
        <v>0</v>
      </c>
      <c r="J25" s="30">
        <f t="shared" ref="J25" si="26">SUM(G25+H25-I25)</f>
        <v>0</v>
      </c>
      <c r="K25" s="26">
        <v>0</v>
      </c>
      <c r="L25" s="27">
        <v>0</v>
      </c>
      <c r="M25" s="29">
        <v>0</v>
      </c>
      <c r="N25" s="27">
        <f t="shared" ref="N25" si="27">SUM(K25+L25-M25)</f>
        <v>0</v>
      </c>
      <c r="O25" s="49"/>
    </row>
    <row r="26" spans="1:16" s="9" customFormat="1" ht="12.75" hidden="1" x14ac:dyDescent="0.25">
      <c r="A26" s="16" t="s">
        <v>56</v>
      </c>
      <c r="B26" s="13"/>
      <c r="C26" s="33"/>
      <c r="D26" s="27"/>
      <c r="E26" s="29"/>
      <c r="F26" s="28">
        <f t="shared" si="25"/>
        <v>0</v>
      </c>
      <c r="G26" s="33"/>
      <c r="H26" s="27"/>
      <c r="I26" s="29"/>
      <c r="J26" s="30"/>
      <c r="K26" s="33"/>
      <c r="L26" s="27"/>
      <c r="M26" s="29"/>
      <c r="N26" s="27"/>
      <c r="O26" s="49"/>
    </row>
    <row r="27" spans="1:16" s="15" customFormat="1" ht="25.5" customHeight="1" x14ac:dyDescent="0.25">
      <c r="A27" s="14" t="s">
        <v>42</v>
      </c>
      <c r="B27" s="11" t="s">
        <v>44</v>
      </c>
      <c r="C27" s="40">
        <f t="shared" ref="C27:N27" si="28">SUM(C28:C28)</f>
        <v>0</v>
      </c>
      <c r="D27" s="22">
        <f t="shared" si="28"/>
        <v>5000</v>
      </c>
      <c r="E27" s="24">
        <f t="shared" si="28"/>
        <v>0</v>
      </c>
      <c r="F27" s="23">
        <f t="shared" si="28"/>
        <v>5000</v>
      </c>
      <c r="G27" s="40">
        <f t="shared" si="28"/>
        <v>0</v>
      </c>
      <c r="H27" s="22">
        <f t="shared" si="28"/>
        <v>4000</v>
      </c>
      <c r="I27" s="24">
        <f t="shared" si="28"/>
        <v>0</v>
      </c>
      <c r="J27" s="23">
        <f t="shared" si="28"/>
        <v>4000</v>
      </c>
      <c r="K27" s="40">
        <f t="shared" si="28"/>
        <v>0</v>
      </c>
      <c r="L27" s="22">
        <f t="shared" si="28"/>
        <v>0</v>
      </c>
      <c r="M27" s="24">
        <f t="shared" si="28"/>
        <v>0</v>
      </c>
      <c r="N27" s="22">
        <f t="shared" si="28"/>
        <v>0</v>
      </c>
      <c r="O27" s="47"/>
    </row>
    <row r="28" spans="1:16" s="9" customFormat="1" ht="12.75" x14ac:dyDescent="0.25">
      <c r="A28" s="46" t="s">
        <v>43</v>
      </c>
      <c r="B28" s="13"/>
      <c r="C28" s="26">
        <v>0</v>
      </c>
      <c r="D28" s="27">
        <v>5000</v>
      </c>
      <c r="E28" s="29">
        <v>0</v>
      </c>
      <c r="F28" s="28">
        <f>SUM(C28+D28-E28)</f>
        <v>5000</v>
      </c>
      <c r="G28" s="26">
        <v>0</v>
      </c>
      <c r="H28" s="27">
        <v>4000</v>
      </c>
      <c r="I28" s="27">
        <v>0</v>
      </c>
      <c r="J28" s="30">
        <f t="shared" ref="J28" si="29">SUM(G28+H28-I28)</f>
        <v>4000</v>
      </c>
      <c r="K28" s="26">
        <v>0</v>
      </c>
      <c r="L28" s="27"/>
      <c r="M28" s="29">
        <v>0</v>
      </c>
      <c r="N28" s="27">
        <f t="shared" ref="N28" si="30">SUM(K28+L28-M28)</f>
        <v>0</v>
      </c>
      <c r="O28" s="49"/>
    </row>
    <row r="29" spans="1:16" s="15" customFormat="1" ht="25.5" hidden="1" customHeight="1" x14ac:dyDescent="0.25">
      <c r="A29" s="14" t="s">
        <v>45</v>
      </c>
      <c r="B29" s="11" t="s">
        <v>46</v>
      </c>
      <c r="C29" s="40">
        <f t="shared" ref="C29:N29" si="31">SUM(C30:C30)</f>
        <v>0</v>
      </c>
      <c r="D29" s="22">
        <f t="shared" si="31"/>
        <v>0</v>
      </c>
      <c r="E29" s="24">
        <f t="shared" si="31"/>
        <v>0</v>
      </c>
      <c r="F29" s="23">
        <f t="shared" si="31"/>
        <v>0</v>
      </c>
      <c r="G29" s="40">
        <f t="shared" si="31"/>
        <v>0</v>
      </c>
      <c r="H29" s="22">
        <f t="shared" si="31"/>
        <v>0</v>
      </c>
      <c r="I29" s="24">
        <f t="shared" si="31"/>
        <v>0</v>
      </c>
      <c r="J29" s="23">
        <f t="shared" si="31"/>
        <v>0</v>
      </c>
      <c r="K29" s="40">
        <f t="shared" si="31"/>
        <v>0</v>
      </c>
      <c r="L29" s="22">
        <f t="shared" si="31"/>
        <v>0</v>
      </c>
      <c r="M29" s="24">
        <f t="shared" si="31"/>
        <v>0</v>
      </c>
      <c r="N29" s="22">
        <f t="shared" si="31"/>
        <v>0</v>
      </c>
      <c r="O29" s="47"/>
    </row>
    <row r="30" spans="1:16" s="9" customFormat="1" ht="12.75" hidden="1" x14ac:dyDescent="0.25">
      <c r="A30" s="46" t="s">
        <v>47</v>
      </c>
      <c r="B30" s="13"/>
      <c r="C30" s="26">
        <v>0</v>
      </c>
      <c r="D30" s="27"/>
      <c r="E30" s="29">
        <v>0</v>
      </c>
      <c r="F30" s="28">
        <f>SUM(C30+D30-E30)</f>
        <v>0</v>
      </c>
      <c r="G30" s="26">
        <v>0</v>
      </c>
      <c r="H30" s="27"/>
      <c r="I30" s="27">
        <v>0</v>
      </c>
      <c r="J30" s="30">
        <f t="shared" ref="J30" si="32">SUM(G30+H30-I30)</f>
        <v>0</v>
      </c>
      <c r="K30" s="26">
        <v>0</v>
      </c>
      <c r="L30" s="27">
        <v>0</v>
      </c>
      <c r="M30" s="29">
        <v>0</v>
      </c>
      <c r="N30" s="27">
        <f t="shared" ref="N30" si="33">SUM(K30+L30-M30)</f>
        <v>0</v>
      </c>
      <c r="O30" s="49"/>
    </row>
    <row r="31" spans="1:16" s="15" customFormat="1" ht="25.5" customHeight="1" x14ac:dyDescent="0.25">
      <c r="A31" s="14" t="s">
        <v>49</v>
      </c>
      <c r="B31" s="11" t="s">
        <v>48</v>
      </c>
      <c r="C31" s="40">
        <f t="shared" ref="C31:M31" si="34">SUM(C32:C32)</f>
        <v>0</v>
      </c>
      <c r="D31" s="22">
        <f>SUM(D32:D33)</f>
        <v>15046000</v>
      </c>
      <c r="E31" s="24">
        <f t="shared" si="34"/>
        <v>0</v>
      </c>
      <c r="F31" s="23">
        <f>SUM(F32:F33)</f>
        <v>15046000</v>
      </c>
      <c r="G31" s="40">
        <f t="shared" si="34"/>
        <v>0</v>
      </c>
      <c r="H31" s="22">
        <f>SUM(H32:H33)</f>
        <v>14879000</v>
      </c>
      <c r="I31" s="24">
        <f t="shared" si="34"/>
        <v>0</v>
      </c>
      <c r="J31" s="23">
        <f t="shared" si="34"/>
        <v>0</v>
      </c>
      <c r="K31" s="40">
        <f t="shared" si="34"/>
        <v>0</v>
      </c>
      <c r="L31" s="22">
        <f>SUM(L32:L33)</f>
        <v>14879000</v>
      </c>
      <c r="M31" s="24">
        <f t="shared" si="34"/>
        <v>0</v>
      </c>
      <c r="N31" s="22">
        <f>SUM(N32:N33)</f>
        <v>0</v>
      </c>
      <c r="O31" s="47"/>
    </row>
    <row r="32" spans="1:16" s="9" customFormat="1" ht="12.75" x14ac:dyDescent="0.25">
      <c r="A32" s="46" t="s">
        <v>50</v>
      </c>
      <c r="B32" s="13"/>
      <c r="C32" s="26">
        <v>0</v>
      </c>
      <c r="D32" s="27">
        <v>167000</v>
      </c>
      <c r="E32" s="29">
        <v>0</v>
      </c>
      <c r="F32" s="28">
        <f>SUM(C32+D32-E32)</f>
        <v>167000</v>
      </c>
      <c r="G32" s="26">
        <v>0</v>
      </c>
      <c r="H32" s="27"/>
      <c r="I32" s="27">
        <v>0</v>
      </c>
      <c r="J32" s="30">
        <f t="shared" ref="J32" si="35">SUM(G32+H32-I32)</f>
        <v>0</v>
      </c>
      <c r="K32" s="26">
        <v>0</v>
      </c>
      <c r="L32" s="27"/>
      <c r="M32" s="29">
        <v>0</v>
      </c>
      <c r="N32" s="27">
        <f t="shared" ref="N32" si="36">SUM(K32+L32-M32)</f>
        <v>0</v>
      </c>
      <c r="O32" s="49"/>
    </row>
    <row r="33" spans="1:15" s="9" customFormat="1" ht="12.75" x14ac:dyDescent="0.25">
      <c r="A33" s="46" t="s">
        <v>68</v>
      </c>
      <c r="B33" s="13"/>
      <c r="C33" s="26"/>
      <c r="D33" s="27">
        <v>14879000</v>
      </c>
      <c r="E33" s="29"/>
      <c r="F33" s="34">
        <f>SUM(C33+D33-E33)</f>
        <v>14879000</v>
      </c>
      <c r="G33" s="26"/>
      <c r="H33" s="29">
        <v>14879000</v>
      </c>
      <c r="I33" s="27"/>
      <c r="J33" s="34"/>
      <c r="K33" s="26"/>
      <c r="L33" s="29">
        <v>14879000</v>
      </c>
      <c r="M33" s="29"/>
      <c r="N33" s="29"/>
      <c r="O33" s="49"/>
    </row>
    <row r="34" spans="1:15" s="15" customFormat="1" ht="25.5" customHeight="1" x14ac:dyDescent="0.25">
      <c r="A34" s="14" t="s">
        <v>29</v>
      </c>
      <c r="B34" s="11" t="s">
        <v>26</v>
      </c>
      <c r="C34" s="21">
        <f t="shared" ref="C34:M34" si="37">SUM(C36:C37)</f>
        <v>0</v>
      </c>
      <c r="D34" s="22">
        <f>SUM(D35:D37)</f>
        <v>32616000</v>
      </c>
      <c r="E34" s="22">
        <f t="shared" si="37"/>
        <v>0</v>
      </c>
      <c r="F34" s="41">
        <f>SUM(F35:F37)</f>
        <v>32616000</v>
      </c>
      <c r="G34" s="21">
        <f t="shared" si="37"/>
        <v>0</v>
      </c>
      <c r="H34" s="22">
        <f>SUM(H35:H37)</f>
        <v>2211000</v>
      </c>
      <c r="I34" s="24">
        <f t="shared" si="37"/>
        <v>0</v>
      </c>
      <c r="J34" s="41">
        <f>SUM(J35:J37)</f>
        <v>2211000</v>
      </c>
      <c r="K34" s="21">
        <f t="shared" si="37"/>
        <v>0</v>
      </c>
      <c r="L34" s="22">
        <f>SUM(L35:L37)</f>
        <v>0</v>
      </c>
      <c r="M34" s="22">
        <f t="shared" si="37"/>
        <v>0</v>
      </c>
      <c r="N34" s="22">
        <f>SUM(N35:N37)</f>
        <v>0</v>
      </c>
      <c r="O34" s="47"/>
    </row>
    <row r="35" spans="1:15" s="9" customFormat="1" ht="12.75" customHeight="1" x14ac:dyDescent="0.25">
      <c r="A35" s="46" t="s">
        <v>69</v>
      </c>
      <c r="B35" s="69"/>
      <c r="C35" s="70"/>
      <c r="D35" s="53">
        <v>2130000</v>
      </c>
      <c r="E35" s="53"/>
      <c r="F35" s="71">
        <f t="shared" ref="F35:F37" si="38">SUM(C35+D35-E35)</f>
        <v>2130000</v>
      </c>
      <c r="G35" s="70"/>
      <c r="H35" s="53">
        <v>2130000</v>
      </c>
      <c r="I35" s="72"/>
      <c r="J35" s="71">
        <f t="shared" ref="J35:J37" si="39">SUM(G35+H35-I35)</f>
        <v>2130000</v>
      </c>
      <c r="K35" s="70"/>
      <c r="L35" s="53"/>
      <c r="M35" s="53"/>
      <c r="N35" s="53"/>
      <c r="O35" s="49"/>
    </row>
    <row r="36" spans="1:15" s="9" customFormat="1" ht="12.75" x14ac:dyDescent="0.25">
      <c r="A36" s="46" t="s">
        <v>37</v>
      </c>
      <c r="B36" s="13"/>
      <c r="C36" s="26">
        <v>0</v>
      </c>
      <c r="D36" s="37">
        <f>90000+30258000</f>
        <v>30348000</v>
      </c>
      <c r="E36" s="32">
        <v>0</v>
      </c>
      <c r="F36" s="38">
        <f t="shared" si="38"/>
        <v>30348000</v>
      </c>
      <c r="G36" s="31">
        <v>0</v>
      </c>
      <c r="H36" s="37">
        <v>81000</v>
      </c>
      <c r="I36" s="37">
        <v>0</v>
      </c>
      <c r="J36" s="39">
        <f t="shared" si="39"/>
        <v>81000</v>
      </c>
      <c r="K36" s="31">
        <v>0</v>
      </c>
      <c r="L36" s="37"/>
      <c r="M36" s="32">
        <v>0</v>
      </c>
      <c r="N36" s="27">
        <f t="shared" ref="N36:N37" si="40">SUM(K36+L36-M36)</f>
        <v>0</v>
      </c>
      <c r="O36" s="49"/>
    </row>
    <row r="37" spans="1:15" s="9" customFormat="1" ht="12.75" x14ac:dyDescent="0.25">
      <c r="A37" s="46" t="s">
        <v>55</v>
      </c>
      <c r="B37" s="13"/>
      <c r="C37" s="26"/>
      <c r="D37" s="37">
        <v>138000</v>
      </c>
      <c r="E37" s="32"/>
      <c r="F37" s="38">
        <f t="shared" si="38"/>
        <v>138000</v>
      </c>
      <c r="G37" s="43">
        <v>0</v>
      </c>
      <c r="H37" s="37"/>
      <c r="I37" s="37">
        <v>0</v>
      </c>
      <c r="J37" s="39">
        <f t="shared" si="39"/>
        <v>0</v>
      </c>
      <c r="K37" s="43">
        <v>0</v>
      </c>
      <c r="L37" s="37">
        <v>0</v>
      </c>
      <c r="M37" s="32">
        <v>0</v>
      </c>
      <c r="N37" s="27">
        <f t="shared" si="40"/>
        <v>0</v>
      </c>
      <c r="O37" s="49"/>
    </row>
    <row r="38" spans="1:15" s="15" customFormat="1" ht="25.5" customHeight="1" x14ac:dyDescent="0.25">
      <c r="A38" s="14" t="s">
        <v>27</v>
      </c>
      <c r="B38" s="11" t="s">
        <v>28</v>
      </c>
      <c r="C38" s="21">
        <f>SUM(C39:C43)</f>
        <v>0</v>
      </c>
      <c r="D38" s="22">
        <f>SUM(D39:D46)</f>
        <v>73861000</v>
      </c>
      <c r="E38" s="24">
        <f t="shared" ref="E38:M38" si="41">SUM(E39:E44)</f>
        <v>0</v>
      </c>
      <c r="F38" s="41">
        <f>SUM(F39:F46)</f>
        <v>73861000</v>
      </c>
      <c r="G38" s="40">
        <f t="shared" si="41"/>
        <v>0</v>
      </c>
      <c r="H38" s="22">
        <f>SUM(H39:H46)</f>
        <v>46773000</v>
      </c>
      <c r="I38" s="22">
        <f t="shared" si="41"/>
        <v>0</v>
      </c>
      <c r="J38" s="41">
        <f>SUM(J39:J46)</f>
        <v>46773000</v>
      </c>
      <c r="K38" s="40">
        <f t="shared" si="41"/>
        <v>0</v>
      </c>
      <c r="L38" s="22">
        <f>SUM(L39:L46)</f>
        <v>55496000</v>
      </c>
      <c r="M38" s="22">
        <f t="shared" si="41"/>
        <v>0</v>
      </c>
      <c r="N38" s="22">
        <f>SUM(N39:N46)</f>
        <v>55496000</v>
      </c>
      <c r="O38" s="47"/>
    </row>
    <row r="39" spans="1:15" s="9" customFormat="1" ht="12.75" x14ac:dyDescent="0.25">
      <c r="A39" s="16" t="s">
        <v>30</v>
      </c>
      <c r="B39" s="13"/>
      <c r="C39" s="33">
        <v>0</v>
      </c>
      <c r="D39" s="37">
        <f>4803000+5664000</f>
        <v>10467000</v>
      </c>
      <c r="E39" s="27">
        <v>0</v>
      </c>
      <c r="F39" s="44">
        <f t="shared" ref="F39:F41" si="42">SUM(C39+D39-E39)</f>
        <v>10467000</v>
      </c>
      <c r="G39" s="33">
        <v>0</v>
      </c>
      <c r="H39" s="37">
        <f>1620000+7324000</f>
        <v>8944000</v>
      </c>
      <c r="I39" s="27">
        <v>0</v>
      </c>
      <c r="J39" s="45">
        <f t="shared" ref="J39:J41" si="43">SUM(G39+H39-I39)</f>
        <v>8944000</v>
      </c>
      <c r="K39" s="33">
        <v>0</v>
      </c>
      <c r="L39" s="53">
        <f>8594000</f>
        <v>8594000</v>
      </c>
      <c r="M39" s="27">
        <v>0</v>
      </c>
      <c r="N39" s="27">
        <f t="shared" ref="N39:N41" si="44">SUM(K39+L39-M39)</f>
        <v>8594000</v>
      </c>
      <c r="O39" s="49"/>
    </row>
    <row r="40" spans="1:15" s="9" customFormat="1" ht="12.75" x14ac:dyDescent="0.25">
      <c r="A40" s="16" t="s">
        <v>31</v>
      </c>
      <c r="B40" s="13"/>
      <c r="C40" s="33">
        <v>0</v>
      </c>
      <c r="D40" s="37">
        <f>2646000+6680000</f>
        <v>9326000</v>
      </c>
      <c r="E40" s="27">
        <v>0</v>
      </c>
      <c r="F40" s="44">
        <f t="shared" si="42"/>
        <v>9326000</v>
      </c>
      <c r="G40" s="33">
        <v>0</v>
      </c>
      <c r="H40" s="37">
        <f>364000+8727000</f>
        <v>9091000</v>
      </c>
      <c r="I40" s="27">
        <v>0</v>
      </c>
      <c r="J40" s="45">
        <f t="shared" si="43"/>
        <v>9091000</v>
      </c>
      <c r="K40" s="33">
        <v>0</v>
      </c>
      <c r="L40" s="53">
        <f>10260000</f>
        <v>10260000</v>
      </c>
      <c r="M40" s="27">
        <v>0</v>
      </c>
      <c r="N40" s="27">
        <f t="shared" si="44"/>
        <v>10260000</v>
      </c>
      <c r="O40" s="49"/>
    </row>
    <row r="41" spans="1:15" s="9" customFormat="1" ht="12.75" x14ac:dyDescent="0.25">
      <c r="A41" s="16" t="s">
        <v>32</v>
      </c>
      <c r="B41" s="13"/>
      <c r="C41" s="33">
        <v>0</v>
      </c>
      <c r="D41" s="37">
        <f>15996000+18171000</f>
        <v>34167000</v>
      </c>
      <c r="E41" s="27">
        <v>0</v>
      </c>
      <c r="F41" s="44">
        <f t="shared" si="42"/>
        <v>34167000</v>
      </c>
      <c r="G41" s="33">
        <v>0</v>
      </c>
      <c r="H41" s="37">
        <f>3322000+20238000</f>
        <v>23560000</v>
      </c>
      <c r="I41" s="27">
        <v>0</v>
      </c>
      <c r="J41" s="45">
        <f t="shared" si="43"/>
        <v>23560000</v>
      </c>
      <c r="K41" s="33">
        <v>0</v>
      </c>
      <c r="L41" s="53">
        <f>21851000</f>
        <v>21851000</v>
      </c>
      <c r="M41" s="27">
        <v>0</v>
      </c>
      <c r="N41" s="27">
        <f t="shared" si="44"/>
        <v>21851000</v>
      </c>
      <c r="O41" s="49"/>
    </row>
    <row r="42" spans="1:15" s="9" customFormat="1" ht="12.75" x14ac:dyDescent="0.25">
      <c r="A42" s="16" t="s">
        <v>51</v>
      </c>
      <c r="B42" s="13"/>
      <c r="C42" s="33">
        <v>0</v>
      </c>
      <c r="D42" s="37">
        <v>147000</v>
      </c>
      <c r="E42" s="27">
        <v>0</v>
      </c>
      <c r="F42" s="44">
        <f t="shared" ref="F42:F48" si="45">SUM(C42+D42-E42)</f>
        <v>147000</v>
      </c>
      <c r="G42" s="33">
        <v>0</v>
      </c>
      <c r="H42" s="37">
        <v>147000</v>
      </c>
      <c r="I42" s="27">
        <v>0</v>
      </c>
      <c r="J42" s="45">
        <f t="shared" ref="J42:J48" si="46">SUM(G42+H42-I42)</f>
        <v>147000</v>
      </c>
      <c r="K42" s="33">
        <v>0</v>
      </c>
      <c r="L42" s="53">
        <v>147000</v>
      </c>
      <c r="M42" s="27">
        <v>0</v>
      </c>
      <c r="N42" s="27">
        <f t="shared" ref="N42:N48" si="47">SUM(K42+L42-M42)</f>
        <v>147000</v>
      </c>
      <c r="O42" s="49"/>
    </row>
    <row r="43" spans="1:15" s="9" customFormat="1" ht="12.75" x14ac:dyDescent="0.25">
      <c r="A43" s="16" t="s">
        <v>59</v>
      </c>
      <c r="B43" s="13"/>
      <c r="C43" s="33">
        <v>0</v>
      </c>
      <c r="D43" s="37">
        <v>1247000</v>
      </c>
      <c r="E43" s="27">
        <v>0</v>
      </c>
      <c r="F43" s="44">
        <f t="shared" si="45"/>
        <v>1247000</v>
      </c>
      <c r="G43" s="33">
        <v>0</v>
      </c>
      <c r="H43" s="37">
        <v>1247000</v>
      </c>
      <c r="I43" s="27">
        <v>0</v>
      </c>
      <c r="J43" s="45">
        <f t="shared" si="46"/>
        <v>1247000</v>
      </c>
      <c r="K43" s="33">
        <v>0</v>
      </c>
      <c r="L43" s="37">
        <v>1247000</v>
      </c>
      <c r="M43" s="27">
        <v>0</v>
      </c>
      <c r="N43" s="27">
        <f t="shared" si="47"/>
        <v>1247000</v>
      </c>
      <c r="O43" s="49"/>
    </row>
    <row r="44" spans="1:15" s="9" customFormat="1" ht="12.75" x14ac:dyDescent="0.25">
      <c r="A44" s="16" t="s">
        <v>60</v>
      </c>
      <c r="B44" s="13"/>
      <c r="C44" s="33"/>
      <c r="D44" s="37">
        <v>7393000</v>
      </c>
      <c r="E44" s="27"/>
      <c r="F44" s="44">
        <f t="shared" si="45"/>
        <v>7393000</v>
      </c>
      <c r="G44" s="33"/>
      <c r="H44" s="37"/>
      <c r="I44" s="27"/>
      <c r="J44" s="45">
        <f t="shared" si="46"/>
        <v>0</v>
      </c>
      <c r="K44" s="33"/>
      <c r="L44" s="37"/>
      <c r="M44" s="27"/>
      <c r="N44" s="27">
        <f t="shared" si="47"/>
        <v>0</v>
      </c>
      <c r="O44" s="49"/>
    </row>
    <row r="45" spans="1:15" s="9" customFormat="1" ht="12.75" x14ac:dyDescent="0.25">
      <c r="A45" s="16" t="s">
        <v>71</v>
      </c>
      <c r="B45" s="13"/>
      <c r="C45" s="33"/>
      <c r="D45" s="37">
        <v>8014000</v>
      </c>
      <c r="E45" s="29"/>
      <c r="F45" s="45">
        <f t="shared" si="45"/>
        <v>8014000</v>
      </c>
      <c r="G45" s="33"/>
      <c r="H45" s="37">
        <v>128000</v>
      </c>
      <c r="I45" s="27"/>
      <c r="J45" s="45">
        <f t="shared" si="46"/>
        <v>128000</v>
      </c>
      <c r="K45" s="33"/>
      <c r="L45" s="37">
        <v>128000</v>
      </c>
      <c r="M45" s="27"/>
      <c r="N45" s="27">
        <f t="shared" si="47"/>
        <v>128000</v>
      </c>
      <c r="O45" s="49"/>
    </row>
    <row r="46" spans="1:15" s="9" customFormat="1" ht="12.75" x14ac:dyDescent="0.25">
      <c r="A46" s="16" t="s">
        <v>70</v>
      </c>
      <c r="B46" s="13"/>
      <c r="C46" s="33"/>
      <c r="D46" s="37">
        <v>3100000</v>
      </c>
      <c r="E46" s="29"/>
      <c r="F46" s="45">
        <f t="shared" si="45"/>
        <v>3100000</v>
      </c>
      <c r="G46" s="33"/>
      <c r="H46" s="37">
        <v>3656000</v>
      </c>
      <c r="I46" s="27"/>
      <c r="J46" s="45">
        <f t="shared" si="46"/>
        <v>3656000</v>
      </c>
      <c r="K46" s="33"/>
      <c r="L46" s="37">
        <v>13269000</v>
      </c>
      <c r="M46" s="27"/>
      <c r="N46" s="27">
        <f t="shared" si="47"/>
        <v>13269000</v>
      </c>
      <c r="O46" s="49"/>
    </row>
    <row r="47" spans="1:15" s="9" customFormat="1" ht="12.75" x14ac:dyDescent="0.25">
      <c r="A47" s="14" t="s">
        <v>72</v>
      </c>
      <c r="B47" s="11" t="s">
        <v>61</v>
      </c>
      <c r="C47" s="21">
        <f t="shared" ref="C47:N49" si="48">SUM(C48)</f>
        <v>0</v>
      </c>
      <c r="D47" s="22">
        <f t="shared" si="48"/>
        <v>3153772</v>
      </c>
      <c r="E47" s="24">
        <f t="shared" si="48"/>
        <v>0</v>
      </c>
      <c r="F47" s="41">
        <f t="shared" si="48"/>
        <v>3153772</v>
      </c>
      <c r="G47" s="40">
        <f t="shared" si="48"/>
        <v>0</v>
      </c>
      <c r="H47" s="22">
        <f t="shared" si="48"/>
        <v>0</v>
      </c>
      <c r="I47" s="22">
        <f t="shared" si="48"/>
        <v>0</v>
      </c>
      <c r="J47" s="41">
        <f t="shared" si="48"/>
        <v>0</v>
      </c>
      <c r="K47" s="40">
        <f t="shared" si="48"/>
        <v>0</v>
      </c>
      <c r="L47" s="22">
        <f t="shared" si="48"/>
        <v>0</v>
      </c>
      <c r="M47" s="22">
        <f t="shared" si="48"/>
        <v>0</v>
      </c>
      <c r="N47" s="22">
        <f t="shared" si="48"/>
        <v>0</v>
      </c>
      <c r="O47" s="49"/>
    </row>
    <row r="48" spans="1:15" s="9" customFormat="1" ht="12.75" x14ac:dyDescent="0.25">
      <c r="A48" s="16" t="s">
        <v>62</v>
      </c>
      <c r="B48" s="13"/>
      <c r="C48" s="33"/>
      <c r="D48" s="37">
        <v>3153772</v>
      </c>
      <c r="E48" s="27"/>
      <c r="F48" s="45">
        <f t="shared" si="45"/>
        <v>3153772</v>
      </c>
      <c r="G48" s="33"/>
      <c r="H48" s="37"/>
      <c r="I48" s="27"/>
      <c r="J48" s="45">
        <f t="shared" si="46"/>
        <v>0</v>
      </c>
      <c r="K48" s="33"/>
      <c r="L48" s="37"/>
      <c r="M48" s="27"/>
      <c r="N48" s="27">
        <f t="shared" si="47"/>
        <v>0</v>
      </c>
      <c r="O48" s="49"/>
    </row>
    <row r="49" spans="1:15" s="9" customFormat="1" ht="12.75" x14ac:dyDescent="0.25">
      <c r="A49" s="14" t="s">
        <v>73</v>
      </c>
      <c r="B49" s="11" t="s">
        <v>74</v>
      </c>
      <c r="C49" s="73"/>
      <c r="D49" s="74">
        <f>D50</f>
        <v>10599642</v>
      </c>
      <c r="E49" s="75"/>
      <c r="F49" s="76">
        <f t="shared" si="48"/>
        <v>10599642</v>
      </c>
      <c r="G49" s="73"/>
      <c r="H49" s="74"/>
      <c r="I49" s="74"/>
      <c r="J49" s="76"/>
      <c r="K49" s="73"/>
      <c r="L49" s="74"/>
      <c r="M49" s="74"/>
      <c r="N49" s="74"/>
      <c r="O49" s="49"/>
    </row>
    <row r="50" spans="1:15" s="9" customFormat="1" ht="12.75" x14ac:dyDescent="0.25">
      <c r="A50" s="16" t="s">
        <v>62</v>
      </c>
      <c r="B50" s="13"/>
      <c r="C50" s="33"/>
      <c r="D50" s="37">
        <v>10599642</v>
      </c>
      <c r="E50" s="29"/>
      <c r="F50" s="45">
        <f t="shared" ref="F50:F52" si="49">SUM(C50+D50-E50)</f>
        <v>10599642</v>
      </c>
      <c r="G50" s="33"/>
      <c r="H50" s="37"/>
      <c r="I50" s="27"/>
      <c r="J50" s="45"/>
      <c r="K50" s="33"/>
      <c r="L50" s="37"/>
      <c r="M50" s="27"/>
      <c r="N50" s="27"/>
      <c r="O50" s="49"/>
    </row>
    <row r="51" spans="1:15" s="9" customFormat="1" ht="12.75" x14ac:dyDescent="0.25">
      <c r="A51" s="54" t="s">
        <v>63</v>
      </c>
      <c r="B51" s="55" t="s">
        <v>65</v>
      </c>
      <c r="C51" s="58">
        <f t="shared" ref="C51:N51" si="50">SUM(C52)</f>
        <v>0</v>
      </c>
      <c r="D51" s="59">
        <f t="shared" si="50"/>
        <v>7473000</v>
      </c>
      <c r="E51" s="60">
        <f t="shared" si="50"/>
        <v>0</v>
      </c>
      <c r="F51" s="61">
        <f t="shared" si="50"/>
        <v>7473000</v>
      </c>
      <c r="G51" s="62">
        <f t="shared" si="50"/>
        <v>0</v>
      </c>
      <c r="H51" s="59">
        <f t="shared" si="50"/>
        <v>2813000</v>
      </c>
      <c r="I51" s="59">
        <f t="shared" si="50"/>
        <v>0</v>
      </c>
      <c r="J51" s="61">
        <f t="shared" si="50"/>
        <v>2813000</v>
      </c>
      <c r="K51" s="62">
        <f t="shared" si="50"/>
        <v>0</v>
      </c>
      <c r="L51" s="59">
        <f t="shared" si="50"/>
        <v>85000</v>
      </c>
      <c r="M51" s="59">
        <f t="shared" si="50"/>
        <v>0</v>
      </c>
      <c r="N51" s="59">
        <f t="shared" si="50"/>
        <v>85000</v>
      </c>
      <c r="O51" s="49"/>
    </row>
    <row r="52" spans="1:15" s="9" customFormat="1" ht="25.5" x14ac:dyDescent="0.25">
      <c r="A52" s="56" t="s">
        <v>64</v>
      </c>
      <c r="B52" s="57"/>
      <c r="C52" s="63"/>
      <c r="D52" s="64">
        <v>7473000</v>
      </c>
      <c r="E52" s="65"/>
      <c r="F52" s="66">
        <f t="shared" si="49"/>
        <v>7473000</v>
      </c>
      <c r="G52" s="63"/>
      <c r="H52" s="64">
        <v>2813000</v>
      </c>
      <c r="I52" s="65"/>
      <c r="J52" s="66">
        <f t="shared" ref="J52" si="51">SUM(G52+H52-I52)</f>
        <v>2813000</v>
      </c>
      <c r="K52" s="63"/>
      <c r="L52" s="64">
        <v>85000</v>
      </c>
      <c r="M52" s="65"/>
      <c r="N52" s="65">
        <f t="shared" ref="N52" si="52">SUM(K52+L52-M52)</f>
        <v>85000</v>
      </c>
      <c r="O52" s="49"/>
    </row>
    <row r="53" spans="1:15" s="15" customFormat="1" ht="24.75" customHeight="1" x14ac:dyDescent="0.25">
      <c r="A53" s="14" t="s">
        <v>20</v>
      </c>
      <c r="B53" s="11" t="s">
        <v>7</v>
      </c>
      <c r="C53" s="40">
        <f>SUM(C54:C56)</f>
        <v>0</v>
      </c>
      <c r="D53" s="22">
        <f t="shared" ref="D53:N53" si="53">SUM(D54:D56)</f>
        <v>74000</v>
      </c>
      <c r="E53" s="22">
        <f t="shared" si="53"/>
        <v>0</v>
      </c>
      <c r="F53" s="24">
        <f t="shared" si="53"/>
        <v>74000</v>
      </c>
      <c r="G53" s="40">
        <f t="shared" si="53"/>
        <v>0</v>
      </c>
      <c r="H53" s="22">
        <f t="shared" si="53"/>
        <v>74000</v>
      </c>
      <c r="I53" s="22">
        <f t="shared" si="53"/>
        <v>0</v>
      </c>
      <c r="J53" s="24">
        <f t="shared" si="53"/>
        <v>74000</v>
      </c>
      <c r="K53" s="40">
        <f t="shared" si="53"/>
        <v>0</v>
      </c>
      <c r="L53" s="22">
        <f t="shared" si="53"/>
        <v>74000</v>
      </c>
      <c r="M53" s="22">
        <f t="shared" si="53"/>
        <v>0</v>
      </c>
      <c r="N53" s="22">
        <f t="shared" si="53"/>
        <v>74000</v>
      </c>
      <c r="O53" s="47"/>
    </row>
    <row r="54" spans="1:15" s="9" customFormat="1" ht="12" customHeight="1" x14ac:dyDescent="0.25">
      <c r="A54" s="16" t="s">
        <v>24</v>
      </c>
      <c r="B54" s="13"/>
      <c r="C54" s="26">
        <v>0</v>
      </c>
      <c r="D54" s="27">
        <v>7000</v>
      </c>
      <c r="E54" s="27">
        <v>0</v>
      </c>
      <c r="F54" s="28">
        <f t="shared" ref="F54:F55" si="54">SUM(C54+D54-E54)</f>
        <v>7000</v>
      </c>
      <c r="G54" s="29">
        <v>0</v>
      </c>
      <c r="H54" s="27">
        <v>7000</v>
      </c>
      <c r="I54" s="27">
        <v>0</v>
      </c>
      <c r="J54" s="30">
        <f t="shared" ref="J54:J55" si="55">SUM(G54+H54-I54)</f>
        <v>7000</v>
      </c>
      <c r="K54" s="26">
        <v>0</v>
      </c>
      <c r="L54" s="27">
        <v>7000</v>
      </c>
      <c r="M54" s="27">
        <v>0</v>
      </c>
      <c r="N54" s="27">
        <f t="shared" ref="N54:N55" si="56">SUM(K54+L54-M54)</f>
        <v>7000</v>
      </c>
      <c r="O54" s="49"/>
    </row>
    <row r="55" spans="1:15" s="9" customFormat="1" ht="11.25" customHeight="1" x14ac:dyDescent="0.25">
      <c r="A55" s="16" t="s">
        <v>21</v>
      </c>
      <c r="B55" s="13"/>
      <c r="C55" s="26">
        <v>0</v>
      </c>
      <c r="D55" s="27">
        <v>67000</v>
      </c>
      <c r="E55" s="27">
        <v>0</v>
      </c>
      <c r="F55" s="28">
        <f t="shared" si="54"/>
        <v>67000</v>
      </c>
      <c r="G55" s="29">
        <v>0</v>
      </c>
      <c r="H55" s="27">
        <v>67000</v>
      </c>
      <c r="I55" s="27">
        <v>0</v>
      </c>
      <c r="J55" s="30">
        <f t="shared" si="55"/>
        <v>67000</v>
      </c>
      <c r="K55" s="26">
        <v>0</v>
      </c>
      <c r="L55" s="27">
        <v>67000</v>
      </c>
      <c r="M55" s="27">
        <v>0</v>
      </c>
      <c r="N55" s="27">
        <f t="shared" si="56"/>
        <v>67000</v>
      </c>
      <c r="O55" s="49"/>
    </row>
    <row r="56" spans="1:15" s="9" customFormat="1" ht="19.5" hidden="1" customHeight="1" x14ac:dyDescent="0.25">
      <c r="A56" s="16" t="s">
        <v>36</v>
      </c>
      <c r="B56" s="13"/>
      <c r="C56" s="43">
        <v>0</v>
      </c>
      <c r="D56" s="27"/>
      <c r="E56" s="29">
        <v>0</v>
      </c>
      <c r="F56" s="28">
        <f t="shared" ref="F56" si="57">SUM(C56+D56-E56)</f>
        <v>0</v>
      </c>
      <c r="G56" s="29">
        <v>0</v>
      </c>
      <c r="H56" s="27"/>
      <c r="I56" s="27">
        <v>0</v>
      </c>
      <c r="J56" s="30">
        <f t="shared" ref="J56" si="58">SUM(G56+H56-I56)</f>
        <v>0</v>
      </c>
      <c r="K56" s="26">
        <v>0</v>
      </c>
      <c r="L56" s="27"/>
      <c r="M56" s="27">
        <v>0</v>
      </c>
      <c r="N56" s="27">
        <f t="shared" ref="N56" si="59">SUM(K56+L56-M56)</f>
        <v>0</v>
      </c>
      <c r="O56" s="49"/>
    </row>
    <row r="57" spans="1:15" s="9" customFormat="1" ht="3.75" customHeight="1" x14ac:dyDescent="0.25">
      <c r="A57" s="17"/>
      <c r="B57" s="18"/>
      <c r="C57" s="33"/>
      <c r="D57" s="34"/>
      <c r="E57" s="29"/>
      <c r="F57" s="28"/>
      <c r="G57" s="34"/>
      <c r="H57" s="34"/>
      <c r="I57" s="29"/>
      <c r="J57" s="30"/>
      <c r="K57" s="33"/>
      <c r="L57" s="34"/>
      <c r="M57" s="29"/>
      <c r="N57" s="27"/>
      <c r="O57" s="49"/>
    </row>
    <row r="58" spans="1:15" s="15" customFormat="1" ht="26.25" customHeight="1" x14ac:dyDescent="0.25">
      <c r="A58" s="19" t="s">
        <v>8</v>
      </c>
      <c r="B58" s="20"/>
      <c r="C58" s="77">
        <f t="shared" ref="C58:N58" si="60">SUM(C6,C11,C17,C20,C24,C27,C29,C31,C34,C38,C47,C49,C51,C53)</f>
        <v>14070102</v>
      </c>
      <c r="D58" s="78">
        <f t="shared" si="60"/>
        <v>190182312</v>
      </c>
      <c r="E58" s="78">
        <f t="shared" si="60"/>
        <v>10930000</v>
      </c>
      <c r="F58" s="42">
        <f t="shared" si="60"/>
        <v>193322414</v>
      </c>
      <c r="G58" s="35">
        <f t="shared" si="60"/>
        <v>10930000</v>
      </c>
      <c r="H58" s="36">
        <f t="shared" si="60"/>
        <v>110492000</v>
      </c>
      <c r="I58" s="36">
        <f t="shared" si="60"/>
        <v>6930000</v>
      </c>
      <c r="J58" s="42">
        <f t="shared" si="60"/>
        <v>99613000</v>
      </c>
      <c r="K58" s="35">
        <f t="shared" si="60"/>
        <v>6930000</v>
      </c>
      <c r="L58" s="36">
        <f t="shared" si="60"/>
        <v>117734000</v>
      </c>
      <c r="M58" s="36">
        <f t="shared" si="60"/>
        <v>6930000</v>
      </c>
      <c r="N58" s="36">
        <f t="shared" si="60"/>
        <v>102855000</v>
      </c>
      <c r="O58" s="47"/>
    </row>
  </sheetData>
  <mergeCells count="6">
    <mergeCell ref="C4:F4"/>
    <mergeCell ref="G4:J4"/>
    <mergeCell ref="K4:N4"/>
    <mergeCell ref="A2:N2"/>
    <mergeCell ref="A4:A5"/>
    <mergeCell ref="B4:B5"/>
  </mergeCells>
  <pageMargins left="0.59055118110236227" right="0.11811023622047245" top="0.55118110236220474" bottom="0.15748031496062992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Kralj Iva</dc:creator>
  <cp:lastModifiedBy>Jolić Tomislav</cp:lastModifiedBy>
  <cp:lastPrinted>2021-09-15T09:03:02Z</cp:lastPrinted>
  <dcterms:created xsi:type="dcterms:W3CDTF">2018-09-21T07:39:32Z</dcterms:created>
  <dcterms:modified xsi:type="dcterms:W3CDTF">2022-11-08T10:55:35Z</dcterms:modified>
</cp:coreProperties>
</file>