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rasmus+/"/>
    </mc:Choice>
  </mc:AlternateContent>
  <xr:revisionPtr revIDLastSave="191" documentId="13_ncr:1_{14C095C4-DB87-49B6-AD53-B376E922E327}" xr6:coauthVersionLast="47" xr6:coauthVersionMax="47" xr10:uidLastSave="{6693EFDD-390C-4FCF-8652-B349E7DBCF75}"/>
  <bookViews>
    <workbookView xWindow="-108" yWindow="-108" windowWidth="23256" windowHeight="12456" xr2:uid="{00000000-000D-0000-FFFF-FFFF00000000}"/>
  </bookViews>
  <sheets>
    <sheet name="Obrazovanje" sheetId="1" r:id="rId1"/>
    <sheet name="Mlad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E22" i="1"/>
  <c r="F21" i="1"/>
  <c r="G21" i="1"/>
  <c r="H21" i="1"/>
  <c r="I21" i="1"/>
  <c r="J21" i="1"/>
  <c r="K21" i="1"/>
  <c r="E21" i="1"/>
  <c r="L11" i="1"/>
  <c r="L10" i="1"/>
  <c r="L9" i="1"/>
  <c r="F16" i="1"/>
  <c r="F15" i="1"/>
  <c r="F14" i="1"/>
  <c r="F13" i="1"/>
  <c r="G16" i="1"/>
  <c r="G15" i="1"/>
  <c r="G14" i="1"/>
  <c r="G13" i="1"/>
  <c r="H15" i="1"/>
  <c r="H16" i="1"/>
  <c r="I14" i="1"/>
  <c r="H14" i="1"/>
  <c r="H13" i="1"/>
  <c r="I16" i="1"/>
  <c r="I15" i="1"/>
  <c r="I13" i="1"/>
  <c r="J16" i="1"/>
  <c r="J15" i="1"/>
  <c r="J14" i="1"/>
  <c r="J13" i="1"/>
  <c r="K16" i="1"/>
  <c r="K15" i="1"/>
  <c r="K14" i="1"/>
  <c r="K13" i="1"/>
  <c r="E17" i="1"/>
  <c r="K20" i="1"/>
  <c r="J20" i="1"/>
  <c r="I20" i="1"/>
  <c r="H20" i="1"/>
  <c r="G20" i="1"/>
  <c r="F20" i="1"/>
  <c r="E20" i="1"/>
  <c r="H12" i="1"/>
  <c r="F12" i="1"/>
  <c r="E12" i="1"/>
  <c r="L19" i="1"/>
  <c r="L18" i="1"/>
  <c r="L5" i="2" l="1"/>
  <c r="L8" i="1"/>
  <c r="L21" i="1"/>
  <c r="I17" i="1"/>
  <c r="L14" i="1"/>
  <c r="L22" i="1"/>
  <c r="L15" i="1"/>
  <c r="F17" i="1"/>
  <c r="G17" i="1"/>
  <c r="L16" i="1"/>
  <c r="H17" i="1"/>
  <c r="J17" i="1"/>
  <c r="G12" i="1"/>
  <c r="I12" i="1"/>
  <c r="L20" i="1"/>
  <c r="J12" i="1"/>
  <c r="K12" i="1"/>
  <c r="K7" i="1"/>
  <c r="J7" i="1"/>
  <c r="I7" i="1"/>
  <c r="H7" i="1"/>
  <c r="G7" i="1"/>
  <c r="F7" i="1"/>
  <c r="E7" i="1"/>
  <c r="L5" i="1"/>
  <c r="L6" i="1"/>
  <c r="L13" i="1"/>
  <c r="L17" i="1" l="1"/>
  <c r="L12" i="1"/>
  <c r="L7" i="1"/>
</calcChain>
</file>

<file path=xl/sharedStrings.xml><?xml version="1.0" encoding="utf-8"?>
<sst xmlns="http://schemas.openxmlformats.org/spreadsheetml/2006/main" count="53" uniqueCount="37">
  <si>
    <t>Sektorsko područje</t>
  </si>
  <si>
    <t>Natječajna godina</t>
  </si>
  <si>
    <t>Ukupno prema sektorskom području</t>
  </si>
  <si>
    <t>2014.</t>
  </si>
  <si>
    <t>2015.</t>
  </si>
  <si>
    <t>2016.</t>
  </si>
  <si>
    <t>2017.</t>
  </si>
  <si>
    <t>2018.</t>
  </si>
  <si>
    <t>2019.</t>
  </si>
  <si>
    <t>2020.</t>
  </si>
  <si>
    <t>2014.-2020.</t>
  </si>
  <si>
    <t>Odgoj i opće obrazovanje</t>
  </si>
  <si>
    <t>Strukovno obrazovanje i osposobljavanje</t>
  </si>
  <si>
    <t>Ukupno</t>
  </si>
  <si>
    <t>Visoko obrazovanje</t>
  </si>
  <si>
    <t>Obrazovanje odraslih</t>
  </si>
  <si>
    <t>Dolazni</t>
  </si>
  <si>
    <t>Odlazni</t>
  </si>
  <si>
    <t>Dolazni studenti</t>
  </si>
  <si>
    <t>Odlazni studenti</t>
  </si>
  <si>
    <t>Dolazno osoblje</t>
  </si>
  <si>
    <t>Odlazno osoblje</t>
  </si>
  <si>
    <t>Ukupno odlazni sudionici prema natječajnoj godini</t>
  </si>
  <si>
    <t>Ukupno dolazni sudionici prema natječajnoj godini</t>
  </si>
  <si>
    <t>**Za 2019. i 2020. g. podaci su privremeni jer je dio projekata u provedbi</t>
  </si>
  <si>
    <t>Kategorija sudinika</t>
  </si>
  <si>
    <t>Dolazni učenici</t>
  </si>
  <si>
    <t>Odlazni učenici</t>
  </si>
  <si>
    <t>*Podaci za razdoblje 2014.-2018. su konačni</t>
  </si>
  <si>
    <t>Datum ažuriranja: 11.12.2023.</t>
  </si>
  <si>
    <t>Mladi</t>
  </si>
  <si>
    <t>Sveukupno</t>
  </si>
  <si>
    <t>**Podaci za razdoblje 2014.-2018. su konačni</t>
  </si>
  <si>
    <t>***Za 2019. i 2020. g. podaci su privremeni jer je dio projekata u provedbi</t>
  </si>
  <si>
    <t>Tablica 6.a Broj stvarnih sudionika u projektima mobilnosti (KA1) u okviru programa Erasmus+ za razdoblje 2014.- 2020. (obrazovanje i osposobljavanje)</t>
  </si>
  <si>
    <t>Tablica 6.b Broj stvarnih sudionika u projektima mobilnosti (KA1) u okviru programa Erasmus+ za razdoblje 2014.- 2020. (sektor mladih)</t>
  </si>
  <si>
    <t>*U sektoru mladih format KA1 aktivnosti ne omogućava podjelu sudionika na dolazne i odlazne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</si>
</sst>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5" borderId="4" xfId="0" applyFont="1" applyFill="1" applyBorder="1" applyAlignment="1">
      <alignment horizontal="right" vertical="center"/>
    </xf>
    <xf numFmtId="0" fontId="4" fillId="5" borderId="4" xfId="0" applyFont="1" applyFill="1" applyBorder="1"/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3" zoomScale="99" zoomScaleNormal="99" workbookViewId="0">
      <selection activeCell="Q6" sqref="Q6"/>
    </sheetView>
  </sheetViews>
  <sheetFormatPr defaultRowHeight="14.4" x14ac:dyDescent="0.3"/>
  <cols>
    <col min="4" max="4" width="14.44140625" bestFit="1" customWidth="1"/>
    <col min="12" max="12" width="21.44140625" customWidth="1"/>
    <col min="13" max="13" width="16.88671875" customWidth="1"/>
  </cols>
  <sheetData>
    <row r="1" spans="1:12" ht="14.4" customHeigh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7.6" x14ac:dyDescent="0.3">
      <c r="A3" s="55" t="s">
        <v>0</v>
      </c>
      <c r="B3" s="56"/>
      <c r="C3" s="57"/>
      <c r="D3" s="61" t="s">
        <v>25</v>
      </c>
      <c r="E3" s="31" t="s">
        <v>1</v>
      </c>
      <c r="F3" s="32"/>
      <c r="G3" s="32"/>
      <c r="H3" s="32"/>
      <c r="I3" s="32"/>
      <c r="J3" s="32"/>
      <c r="K3" s="33"/>
      <c r="L3" s="1" t="s">
        <v>2</v>
      </c>
    </row>
    <row r="4" spans="1:12" x14ac:dyDescent="0.3">
      <c r="A4" s="58"/>
      <c r="B4" s="59"/>
      <c r="C4" s="60"/>
      <c r="D4" s="62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 t="s">
        <v>10</v>
      </c>
    </row>
    <row r="5" spans="1:12" ht="15" customHeight="1" x14ac:dyDescent="0.3">
      <c r="A5" s="43" t="s">
        <v>11</v>
      </c>
      <c r="B5" s="44"/>
      <c r="C5" s="45"/>
      <c r="D5" s="12" t="s">
        <v>20</v>
      </c>
      <c r="E5" s="17">
        <v>105</v>
      </c>
      <c r="F5" s="17">
        <v>148</v>
      </c>
      <c r="G5" s="17">
        <v>143</v>
      </c>
      <c r="H5" s="17">
        <v>305</v>
      </c>
      <c r="I5" s="17">
        <v>523</v>
      </c>
      <c r="J5" s="17">
        <v>889</v>
      </c>
      <c r="K5" s="17">
        <v>1052</v>
      </c>
      <c r="L5" s="26">
        <f>SUM(E5:K5)</f>
        <v>3165</v>
      </c>
    </row>
    <row r="6" spans="1:12" x14ac:dyDescent="0.3">
      <c r="A6" s="46"/>
      <c r="B6" s="47"/>
      <c r="C6" s="48"/>
      <c r="D6" s="13" t="s">
        <v>21</v>
      </c>
      <c r="E6" s="18">
        <v>210</v>
      </c>
      <c r="F6" s="18">
        <v>171</v>
      </c>
      <c r="G6" s="19">
        <v>213</v>
      </c>
      <c r="H6" s="18">
        <v>346</v>
      </c>
      <c r="I6" s="19">
        <v>368</v>
      </c>
      <c r="J6" s="20">
        <v>552</v>
      </c>
      <c r="K6" s="18">
        <v>527</v>
      </c>
      <c r="L6" s="27">
        <f>E6+F6+G6+H6+I6+J6+K6</f>
        <v>2387</v>
      </c>
    </row>
    <row r="7" spans="1:12" x14ac:dyDescent="0.3">
      <c r="A7" s="49"/>
      <c r="B7" s="50"/>
      <c r="C7" s="51"/>
      <c r="D7" s="3" t="s">
        <v>13</v>
      </c>
      <c r="E7" s="8">
        <f t="shared" ref="E7:L7" si="0">SUM(E5:E6)</f>
        <v>315</v>
      </c>
      <c r="F7" s="8">
        <f t="shared" si="0"/>
        <v>319</v>
      </c>
      <c r="G7" s="9">
        <f t="shared" si="0"/>
        <v>356</v>
      </c>
      <c r="H7" s="8">
        <f t="shared" si="0"/>
        <v>651</v>
      </c>
      <c r="I7" s="9">
        <f t="shared" si="0"/>
        <v>891</v>
      </c>
      <c r="J7" s="10">
        <f t="shared" si="0"/>
        <v>1441</v>
      </c>
      <c r="K7" s="8">
        <f t="shared" si="0"/>
        <v>1579</v>
      </c>
      <c r="L7" s="11">
        <f t="shared" si="0"/>
        <v>5552</v>
      </c>
    </row>
    <row r="8" spans="1:12" x14ac:dyDescent="0.3">
      <c r="A8" s="34" t="s">
        <v>12</v>
      </c>
      <c r="B8" s="35"/>
      <c r="C8" s="36"/>
      <c r="D8" s="5" t="s">
        <v>26</v>
      </c>
      <c r="E8" s="21">
        <v>192</v>
      </c>
      <c r="F8" s="21">
        <v>328</v>
      </c>
      <c r="G8" s="21">
        <v>347</v>
      </c>
      <c r="H8" s="21">
        <v>466</v>
      </c>
      <c r="I8" s="21">
        <v>318</v>
      </c>
      <c r="J8" s="21">
        <v>682</v>
      </c>
      <c r="K8" s="21">
        <v>751</v>
      </c>
      <c r="L8" s="28">
        <f>SUM(E8:K8)</f>
        <v>3084</v>
      </c>
    </row>
    <row r="9" spans="1:12" x14ac:dyDescent="0.3">
      <c r="A9" s="37"/>
      <c r="B9" s="38"/>
      <c r="C9" s="39"/>
      <c r="D9" s="7" t="s">
        <v>27</v>
      </c>
      <c r="E9" s="21">
        <v>956</v>
      </c>
      <c r="F9" s="21">
        <v>1189</v>
      </c>
      <c r="G9" s="21">
        <v>1300</v>
      </c>
      <c r="H9" s="21">
        <v>1537</v>
      </c>
      <c r="I9" s="21">
        <v>1615</v>
      </c>
      <c r="J9" s="21">
        <v>2161</v>
      </c>
      <c r="K9" s="21">
        <v>2002</v>
      </c>
      <c r="L9" s="28">
        <f>SUM(E9:K9)</f>
        <v>10760</v>
      </c>
    </row>
    <row r="10" spans="1:12" x14ac:dyDescent="0.3">
      <c r="A10" s="37"/>
      <c r="B10" s="38"/>
      <c r="C10" s="39"/>
      <c r="D10" s="7" t="s">
        <v>20</v>
      </c>
      <c r="E10" s="21">
        <v>76</v>
      </c>
      <c r="F10" s="21">
        <v>104</v>
      </c>
      <c r="G10" s="21">
        <v>111</v>
      </c>
      <c r="H10" s="21">
        <v>118</v>
      </c>
      <c r="I10" s="21">
        <v>140</v>
      </c>
      <c r="J10" s="21">
        <v>96</v>
      </c>
      <c r="K10" s="21">
        <v>145</v>
      </c>
      <c r="L10" s="28">
        <f>SUM(E10:K10)</f>
        <v>790</v>
      </c>
    </row>
    <row r="11" spans="1:12" x14ac:dyDescent="0.3">
      <c r="A11" s="37"/>
      <c r="B11" s="38"/>
      <c r="C11" s="39"/>
      <c r="D11" s="6" t="s">
        <v>21</v>
      </c>
      <c r="E11" s="21">
        <v>226</v>
      </c>
      <c r="F11" s="21">
        <v>90</v>
      </c>
      <c r="G11" s="21">
        <v>79</v>
      </c>
      <c r="H11" s="21">
        <v>69</v>
      </c>
      <c r="I11" s="21">
        <v>86</v>
      </c>
      <c r="J11" s="21">
        <v>140</v>
      </c>
      <c r="K11" s="21">
        <v>119</v>
      </c>
      <c r="L11" s="28">
        <f>SUM(E11:K11)</f>
        <v>809</v>
      </c>
    </row>
    <row r="12" spans="1:12" x14ac:dyDescent="0.3">
      <c r="A12" s="40"/>
      <c r="B12" s="41"/>
      <c r="C12" s="42"/>
      <c r="D12" s="3" t="s">
        <v>13</v>
      </c>
      <c r="E12" s="4">
        <f t="shared" ref="E12:K12" si="1">SUM(E8:E11)</f>
        <v>1450</v>
      </c>
      <c r="F12" s="4">
        <f t="shared" si="1"/>
        <v>1711</v>
      </c>
      <c r="G12" s="4">
        <f t="shared" si="1"/>
        <v>1837</v>
      </c>
      <c r="H12" s="4">
        <f t="shared" si="1"/>
        <v>2190</v>
      </c>
      <c r="I12" s="4">
        <f t="shared" si="1"/>
        <v>2159</v>
      </c>
      <c r="J12" s="4">
        <f t="shared" si="1"/>
        <v>3079</v>
      </c>
      <c r="K12" s="4">
        <f t="shared" si="1"/>
        <v>3017</v>
      </c>
      <c r="L12" s="29">
        <f t="shared" ref="L12:L17" si="2">SUM(E12:K12)</f>
        <v>15443</v>
      </c>
    </row>
    <row r="13" spans="1:12" x14ac:dyDescent="0.3">
      <c r="A13" s="34" t="s">
        <v>14</v>
      </c>
      <c r="B13" s="35"/>
      <c r="C13" s="36"/>
      <c r="D13" s="7" t="s">
        <v>18</v>
      </c>
      <c r="E13" s="21">
        <v>1551</v>
      </c>
      <c r="F13" s="21">
        <f>1803+93</f>
        <v>1896</v>
      </c>
      <c r="G13" s="21">
        <f>2004+96</f>
        <v>2100</v>
      </c>
      <c r="H13" s="21">
        <f>2370+117</f>
        <v>2487</v>
      </c>
      <c r="I13" s="21">
        <f>2478+117</f>
        <v>2595</v>
      </c>
      <c r="J13" s="22">
        <f>2583+192</f>
        <v>2775</v>
      </c>
      <c r="K13" s="22">
        <f>2956+156</f>
        <v>3112</v>
      </c>
      <c r="L13" s="28">
        <f t="shared" si="2"/>
        <v>16516</v>
      </c>
    </row>
    <row r="14" spans="1:12" x14ac:dyDescent="0.3">
      <c r="A14" s="37"/>
      <c r="B14" s="38"/>
      <c r="C14" s="39"/>
      <c r="D14" s="7" t="s">
        <v>19</v>
      </c>
      <c r="E14" s="21">
        <v>1679</v>
      </c>
      <c r="F14" s="21">
        <f>1703+13</f>
        <v>1716</v>
      </c>
      <c r="G14" s="21">
        <f>1759+19</f>
        <v>1778</v>
      </c>
      <c r="H14" s="21">
        <f>1993+20</f>
        <v>2013</v>
      </c>
      <c r="I14" s="21">
        <f>2162+27</f>
        <v>2189</v>
      </c>
      <c r="J14" s="22">
        <f>1937+36</f>
        <v>1973</v>
      </c>
      <c r="K14" s="22">
        <f>2390+30</f>
        <v>2420</v>
      </c>
      <c r="L14" s="28">
        <f t="shared" si="2"/>
        <v>13768</v>
      </c>
    </row>
    <row r="15" spans="1:12" x14ac:dyDescent="0.3">
      <c r="A15" s="37"/>
      <c r="B15" s="38"/>
      <c r="C15" s="39"/>
      <c r="D15" s="7" t="s">
        <v>20</v>
      </c>
      <c r="E15" s="21">
        <v>652</v>
      </c>
      <c r="F15" s="21">
        <f>766+160</f>
        <v>926</v>
      </c>
      <c r="G15" s="21">
        <f>916+186</f>
        <v>1102</v>
      </c>
      <c r="H15" s="21">
        <f>983+261</f>
        <v>1244</v>
      </c>
      <c r="I15" s="21">
        <f>1322+230</f>
        <v>1552</v>
      </c>
      <c r="J15" s="22">
        <f>1241+317</f>
        <v>1558</v>
      </c>
      <c r="K15" s="22">
        <f>1387+362</f>
        <v>1749</v>
      </c>
      <c r="L15" s="28">
        <f>SUM(E15:K15)</f>
        <v>8783</v>
      </c>
    </row>
    <row r="16" spans="1:12" x14ac:dyDescent="0.3">
      <c r="A16" s="37"/>
      <c r="B16" s="38"/>
      <c r="C16" s="39"/>
      <c r="D16" s="7" t="s">
        <v>21</v>
      </c>
      <c r="E16" s="21">
        <v>562</v>
      </c>
      <c r="F16" s="21">
        <f>540+117</f>
        <v>657</v>
      </c>
      <c r="G16" s="21">
        <f>662+152</f>
        <v>814</v>
      </c>
      <c r="H16" s="21">
        <f>867+220</f>
        <v>1087</v>
      </c>
      <c r="I16" s="21">
        <f>1140+224</f>
        <v>1364</v>
      </c>
      <c r="J16" s="22">
        <f>1346+321</f>
        <v>1667</v>
      </c>
      <c r="K16" s="22">
        <f>1018+265</f>
        <v>1283</v>
      </c>
      <c r="L16" s="28">
        <f>SUM(E16:K16)</f>
        <v>7434</v>
      </c>
    </row>
    <row r="17" spans="1:12" x14ac:dyDescent="0.3">
      <c r="A17" s="40"/>
      <c r="B17" s="41"/>
      <c r="C17" s="42"/>
      <c r="D17" s="3" t="s">
        <v>13</v>
      </c>
      <c r="E17" s="4">
        <f t="shared" ref="E17:J17" si="3">SUM(E13:E16)</f>
        <v>4444</v>
      </c>
      <c r="F17" s="4">
        <f t="shared" si="3"/>
        <v>5195</v>
      </c>
      <c r="G17" s="4">
        <f t="shared" si="3"/>
        <v>5794</v>
      </c>
      <c r="H17" s="4">
        <f t="shared" si="3"/>
        <v>6831</v>
      </c>
      <c r="I17" s="4">
        <f t="shared" si="3"/>
        <v>7700</v>
      </c>
      <c r="J17" s="4">
        <f t="shared" si="3"/>
        <v>7973</v>
      </c>
      <c r="K17" s="4">
        <v>4775</v>
      </c>
      <c r="L17" s="30">
        <f t="shared" si="2"/>
        <v>42712</v>
      </c>
    </row>
    <row r="18" spans="1:12" ht="15" customHeight="1" x14ac:dyDescent="0.3">
      <c r="A18" s="34" t="s">
        <v>15</v>
      </c>
      <c r="B18" s="35"/>
      <c r="C18" s="36"/>
      <c r="D18" s="12" t="s">
        <v>16</v>
      </c>
      <c r="E18" s="17">
        <v>28</v>
      </c>
      <c r="F18" s="17">
        <v>40</v>
      </c>
      <c r="G18" s="17">
        <v>14</v>
      </c>
      <c r="H18" s="17">
        <v>57</v>
      </c>
      <c r="I18" s="17">
        <v>98</v>
      </c>
      <c r="J18" s="17">
        <v>166</v>
      </c>
      <c r="K18" s="17">
        <v>265</v>
      </c>
      <c r="L18" s="26">
        <f>SUM(E18:K18)</f>
        <v>668</v>
      </c>
    </row>
    <row r="19" spans="1:12" x14ac:dyDescent="0.3">
      <c r="A19" s="37"/>
      <c r="B19" s="38"/>
      <c r="C19" s="39"/>
      <c r="D19" s="12" t="s">
        <v>17</v>
      </c>
      <c r="E19" s="17">
        <v>90</v>
      </c>
      <c r="F19" s="17">
        <v>40</v>
      </c>
      <c r="G19" s="17">
        <v>30</v>
      </c>
      <c r="H19" s="17">
        <v>45</v>
      </c>
      <c r="I19" s="17">
        <v>46</v>
      </c>
      <c r="J19" s="17">
        <v>112</v>
      </c>
      <c r="K19" s="17">
        <v>114</v>
      </c>
      <c r="L19" s="26">
        <f>SUM(E19:K19)</f>
        <v>477</v>
      </c>
    </row>
    <row r="20" spans="1:12" ht="14.25" customHeight="1" x14ac:dyDescent="0.3">
      <c r="A20" s="40"/>
      <c r="B20" s="41"/>
      <c r="C20" s="42"/>
      <c r="D20" s="15" t="s">
        <v>13</v>
      </c>
      <c r="E20" s="11">
        <f t="shared" ref="E20:K20" si="4">SUM(E18:E19)</f>
        <v>118</v>
      </c>
      <c r="F20" s="16">
        <f t="shared" si="4"/>
        <v>80</v>
      </c>
      <c r="G20" s="14">
        <f t="shared" si="4"/>
        <v>44</v>
      </c>
      <c r="H20" s="14">
        <f t="shared" si="4"/>
        <v>102</v>
      </c>
      <c r="I20" s="14">
        <f t="shared" si="4"/>
        <v>144</v>
      </c>
      <c r="J20" s="14">
        <f t="shared" si="4"/>
        <v>278</v>
      </c>
      <c r="K20" s="16">
        <f t="shared" si="4"/>
        <v>379</v>
      </c>
      <c r="L20" s="11">
        <f>SUM(E20:K20)</f>
        <v>1145</v>
      </c>
    </row>
    <row r="21" spans="1:12" x14ac:dyDescent="0.3">
      <c r="A21" s="52" t="s">
        <v>22</v>
      </c>
      <c r="B21" s="53"/>
      <c r="C21" s="53"/>
      <c r="D21" s="54"/>
      <c r="E21" s="24">
        <f>SUM(E6+E9+E11+E14+E16+E19)</f>
        <v>3723</v>
      </c>
      <c r="F21" s="24">
        <f t="shared" ref="F21:K21" si="5">SUM(F6+F9+F11+F14+F16+F19)</f>
        <v>3863</v>
      </c>
      <c r="G21" s="24">
        <f t="shared" si="5"/>
        <v>4214</v>
      </c>
      <c r="H21" s="24">
        <f t="shared" si="5"/>
        <v>5097</v>
      </c>
      <c r="I21" s="24">
        <f t="shared" si="5"/>
        <v>5668</v>
      </c>
      <c r="J21" s="24">
        <f t="shared" si="5"/>
        <v>6605</v>
      </c>
      <c r="K21" s="24">
        <f t="shared" si="5"/>
        <v>6465</v>
      </c>
      <c r="L21" s="24">
        <f>SUM(E21:K21)</f>
        <v>35635</v>
      </c>
    </row>
    <row r="22" spans="1:12" x14ac:dyDescent="0.3">
      <c r="A22" s="52" t="s">
        <v>23</v>
      </c>
      <c r="B22" s="53"/>
      <c r="C22" s="53"/>
      <c r="D22" s="54"/>
      <c r="E22" s="25">
        <f>SUM(E5+E8+E10+E13+E15+E18)</f>
        <v>2604</v>
      </c>
      <c r="F22" s="25">
        <f t="shared" ref="F22:K22" si="6">SUM(F5+F8+F10+F13+F15+F18)</f>
        <v>3442</v>
      </c>
      <c r="G22" s="25">
        <f t="shared" si="6"/>
        <v>3817</v>
      </c>
      <c r="H22" s="25">
        <f t="shared" si="6"/>
        <v>4677</v>
      </c>
      <c r="I22" s="25">
        <f t="shared" si="6"/>
        <v>5226</v>
      </c>
      <c r="J22" s="25">
        <f t="shared" si="6"/>
        <v>6166</v>
      </c>
      <c r="K22" s="25">
        <f t="shared" si="6"/>
        <v>7074</v>
      </c>
      <c r="L22" s="25">
        <f>SUM(E22:K22)</f>
        <v>33006</v>
      </c>
    </row>
    <row r="23" spans="1:12" x14ac:dyDescent="0.3">
      <c r="A23" s="23"/>
      <c r="B23" s="23"/>
      <c r="C23" s="23"/>
      <c r="D23" s="23"/>
    </row>
    <row r="24" spans="1:12" x14ac:dyDescent="0.3">
      <c r="A24" t="s">
        <v>28</v>
      </c>
      <c r="B24" s="23"/>
      <c r="C24" s="23"/>
      <c r="D24" s="23"/>
    </row>
    <row r="25" spans="1:12" x14ac:dyDescent="0.3">
      <c r="A25" t="s">
        <v>24</v>
      </c>
    </row>
    <row r="27" spans="1:12" x14ac:dyDescent="0.3">
      <c r="A27" t="s">
        <v>29</v>
      </c>
    </row>
  </sheetData>
  <mergeCells count="10">
    <mergeCell ref="E3:K3"/>
    <mergeCell ref="A8:C12"/>
    <mergeCell ref="A5:C7"/>
    <mergeCell ref="A1:L2"/>
    <mergeCell ref="A22:D22"/>
    <mergeCell ref="A21:D21"/>
    <mergeCell ref="A13:C17"/>
    <mergeCell ref="A18:C20"/>
    <mergeCell ref="A3:C4"/>
    <mergeCell ref="D3:D4"/>
  </mergeCells>
  <pageMargins left="0.7" right="0.7" top="0.75" bottom="0.75" header="0.3" footer="0.3"/>
  <pageSetup paperSize="9" orientation="portrait" verticalDpi="0" r:id="rId1"/>
  <ignoredErrors>
    <ignoredError sqref="E20:K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F849-B354-4C37-83DE-F544C69DCE6F}">
  <dimension ref="A1:L9"/>
  <sheetViews>
    <sheetView workbookViewId="0">
      <selection activeCell="H11" sqref="H11"/>
    </sheetView>
  </sheetViews>
  <sheetFormatPr defaultRowHeight="14.4" x14ac:dyDescent="0.3"/>
  <cols>
    <col min="4" max="4" width="18" customWidth="1"/>
    <col min="12" max="12" width="9.6640625" bestFit="1" customWidth="1"/>
  </cols>
  <sheetData>
    <row r="1" spans="1:12" x14ac:dyDescent="0.3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3">
      <c r="A3" s="34" t="s">
        <v>30</v>
      </c>
      <c r="B3" s="35"/>
      <c r="C3" s="36"/>
      <c r="D3" s="67"/>
      <c r="E3" s="68"/>
      <c r="F3" s="68"/>
      <c r="G3" s="68"/>
      <c r="H3" s="68"/>
      <c r="I3" s="68"/>
      <c r="J3" s="68"/>
      <c r="K3" s="68"/>
      <c r="L3" s="69"/>
    </row>
    <row r="4" spans="1:12" x14ac:dyDescent="0.3">
      <c r="A4" s="37"/>
      <c r="B4" s="38"/>
      <c r="C4" s="39"/>
      <c r="D4" s="12" t="s">
        <v>1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4" t="s">
        <v>31</v>
      </c>
    </row>
    <row r="5" spans="1:12" x14ac:dyDescent="0.3">
      <c r="A5" s="40"/>
      <c r="B5" s="41"/>
      <c r="C5" s="42"/>
      <c r="D5" s="3" t="s">
        <v>13</v>
      </c>
      <c r="E5" s="29">
        <v>2732</v>
      </c>
      <c r="F5" s="4">
        <v>1895</v>
      </c>
      <c r="G5" s="70">
        <v>2144</v>
      </c>
      <c r="H5" s="70">
        <v>2105</v>
      </c>
      <c r="I5" s="70">
        <v>2097</v>
      </c>
      <c r="J5" s="70">
        <v>2756</v>
      </c>
      <c r="K5" s="4">
        <v>3028</v>
      </c>
      <c r="L5" s="29">
        <f>SUM(E5:K5)</f>
        <v>16757</v>
      </c>
    </row>
    <row r="6" spans="1:12" x14ac:dyDescent="0.3">
      <c r="A6" s="71"/>
      <c r="B6" s="71"/>
      <c r="C6" s="71"/>
    </row>
    <row r="7" spans="1:12" x14ac:dyDescent="0.3">
      <c r="A7" t="s">
        <v>36</v>
      </c>
    </row>
    <row r="8" spans="1:12" x14ac:dyDescent="0.3">
      <c r="A8" t="s">
        <v>32</v>
      </c>
    </row>
    <row r="9" spans="1:12" x14ac:dyDescent="0.3">
      <c r="A9" t="s">
        <v>33</v>
      </c>
    </row>
  </sheetData>
  <mergeCells count="3">
    <mergeCell ref="A3:C5"/>
    <mergeCell ref="A1:L2"/>
    <mergeCell ref="D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84F7B-B0AE-40F4-B43F-2945BBD03664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7285b46-b8d2-4055-80ea-cef0bf0cfa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E5F392-633D-44B3-936C-18CFFD602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C70F6-0214-4573-9158-BF55006E5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Obrazovanje</vt:lpstr>
      <vt:lpstr>Mladi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2023-12-11T13:09:52Z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