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ampeu-my.sharepoint.com/personal/zfakin_ampeu_hr/Documents/Documents/!ODJEL za stratešku i analitičku podršku/Portal OP/2025/Veljača/"/>
    </mc:Choice>
  </mc:AlternateContent>
  <xr:revisionPtr revIDLastSave="0" documentId="8_{8AD257A9-63E9-45D3-A3C2-C2EEC219AAF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rasmus+_financijski_pregled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E45" i="1"/>
  <c r="F45" i="1"/>
  <c r="G45" i="1"/>
  <c r="H45" i="1"/>
  <c r="I45" i="1"/>
  <c r="D45" i="1"/>
  <c r="E43" i="1"/>
  <c r="G43" i="1"/>
  <c r="H43" i="1"/>
  <c r="I43" i="1"/>
  <c r="D43" i="1"/>
  <c r="I38" i="1"/>
  <c r="I40" i="1" s="1"/>
  <c r="D40" i="1"/>
  <c r="E40" i="1"/>
  <c r="F40" i="1"/>
  <c r="H40" i="1"/>
  <c r="G35" i="1"/>
  <c r="G40" i="1"/>
  <c r="I42" i="1" l="1"/>
  <c r="I41" i="1"/>
  <c r="F42" i="1"/>
  <c r="F41" i="1"/>
  <c r="D42" i="1"/>
  <c r="D41" i="1" l="1"/>
  <c r="G20" i="1"/>
  <c r="H15" i="1"/>
  <c r="E10" i="1"/>
  <c r="F10" i="1"/>
  <c r="G10" i="1"/>
  <c r="H10" i="1"/>
  <c r="D10" i="1"/>
  <c r="F9" i="1"/>
  <c r="G9" i="1"/>
  <c r="H9" i="1"/>
  <c r="E9" i="1"/>
  <c r="I33" i="1"/>
  <c r="I23" i="1"/>
  <c r="I6" i="1"/>
  <c r="I13" i="1"/>
  <c r="I28" i="1"/>
  <c r="I18" i="1"/>
  <c r="I8" i="1"/>
  <c r="E15" i="1"/>
  <c r="H25" i="1"/>
  <c r="G25" i="1"/>
  <c r="F25" i="1"/>
  <c r="E25" i="1"/>
  <c r="H35" i="1"/>
  <c r="F35" i="1"/>
  <c r="E35" i="1"/>
  <c r="E30" i="1"/>
  <c r="F30" i="1"/>
  <c r="G30" i="1"/>
  <c r="H30" i="1"/>
  <c r="E20" i="1" l="1"/>
  <c r="F20" i="1"/>
  <c r="H20" i="1"/>
  <c r="D20" i="1"/>
  <c r="F15" i="1"/>
  <c r="G15" i="1"/>
  <c r="E19" i="1"/>
  <c r="F19" i="1"/>
  <c r="G19" i="1"/>
  <c r="H19" i="1"/>
  <c r="D21" i="1"/>
  <c r="D22" i="1"/>
  <c r="D25" i="1" s="1"/>
  <c r="H42" i="1" l="1"/>
  <c r="G42" i="1"/>
  <c r="E42" i="1"/>
  <c r="H41" i="1"/>
  <c r="G41" i="1"/>
  <c r="E41" i="1"/>
  <c r="H39" i="1"/>
  <c r="G39" i="1"/>
  <c r="F39" i="1"/>
  <c r="E39" i="1"/>
  <c r="I37" i="1"/>
  <c r="D36" i="1"/>
  <c r="I36" i="1" s="1"/>
  <c r="H34" i="1"/>
  <c r="G34" i="1"/>
  <c r="F34" i="1"/>
  <c r="E34" i="1"/>
  <c r="I31" i="1"/>
  <c r="H29" i="1"/>
  <c r="G29" i="1"/>
  <c r="F29" i="1"/>
  <c r="E29" i="1"/>
  <c r="D27" i="1"/>
  <c r="I26" i="1"/>
  <c r="H24" i="1"/>
  <c r="G24" i="1"/>
  <c r="F24" i="1"/>
  <c r="E24" i="1"/>
  <c r="I22" i="1"/>
  <c r="I25" i="1" s="1"/>
  <c r="I21" i="1"/>
  <c r="I17" i="1"/>
  <c r="I20" i="1" s="1"/>
  <c r="D16" i="1"/>
  <c r="H14" i="1"/>
  <c r="G14" i="1"/>
  <c r="F14" i="1"/>
  <c r="E14" i="1"/>
  <c r="D12" i="1"/>
  <c r="I11" i="1"/>
  <c r="D9" i="1"/>
  <c r="I7" i="1"/>
  <c r="I10" i="1" s="1"/>
  <c r="I9" i="1" l="1"/>
  <c r="D15" i="1"/>
  <c r="I12" i="1"/>
  <c r="I16" i="1"/>
  <c r="I19" i="1" s="1"/>
  <c r="D19" i="1"/>
  <c r="D29" i="1"/>
  <c r="D30" i="1"/>
  <c r="I32" i="1"/>
  <c r="D35" i="1"/>
  <c r="D34" i="1"/>
  <c r="E44" i="1"/>
  <c r="F44" i="1"/>
  <c r="D39" i="1"/>
  <c r="G44" i="1"/>
  <c r="D44" i="1"/>
  <c r="H44" i="1"/>
  <c r="I24" i="1"/>
  <c r="I39" i="1"/>
  <c r="D24" i="1"/>
  <c r="D14" i="1"/>
  <c r="I27" i="1"/>
  <c r="I29" i="1" l="1"/>
  <c r="I30" i="1"/>
  <c r="I34" i="1"/>
  <c r="I35" i="1"/>
  <c r="I14" i="1"/>
  <c r="I15" i="1"/>
  <c r="I44" i="1" l="1"/>
</calcChain>
</file>

<file path=xl/sharedStrings.xml><?xml version="1.0" encoding="utf-8"?>
<sst xmlns="http://schemas.openxmlformats.org/spreadsheetml/2006/main" count="58" uniqueCount="24">
  <si>
    <t>Raspoloživo</t>
  </si>
  <si>
    <t>Ugovoreno</t>
  </si>
  <si>
    <t>Realizirano</t>
  </si>
  <si>
    <t>% ugovorenih sredstava</t>
  </si>
  <si>
    <t>% realiziranih sredstava</t>
  </si>
  <si>
    <t>Natječajna godina</t>
  </si>
  <si>
    <t>Odgoj i opće obrazovanje</t>
  </si>
  <si>
    <t>Strukovno obrazovanje i osposobljavanje</t>
  </si>
  <si>
    <t>Visoko obrazovanje</t>
  </si>
  <si>
    <t>Obrazovanje odraslih</t>
  </si>
  <si>
    <t>Mladi</t>
  </si>
  <si>
    <t>Ukupno</t>
  </si>
  <si>
    <t>2014.</t>
  </si>
  <si>
    <t>2015.</t>
  </si>
  <si>
    <t>2016.</t>
  </si>
  <si>
    <t>2017.</t>
  </si>
  <si>
    <t>2018.</t>
  </si>
  <si>
    <t>2019.</t>
  </si>
  <si>
    <t>2020.</t>
  </si>
  <si>
    <t>% realiziranih sredstava*</t>
  </si>
  <si>
    <t>Stavka</t>
  </si>
  <si>
    <t xml:space="preserve">Tablica 2. Prikaz raspoloživih, ugovorenih i realiziranih sredstava za program Erasmus+ prema sektorskim područjima - razdoblje 2014. -2020. </t>
  </si>
  <si>
    <t>Sveukupno</t>
  </si>
  <si>
    <t>Datum ažuriranja: 24.02.2025.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</si>
</sst>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164" fontId="10" fillId="0" borderId="2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0" fontId="3" fillId="2" borderId="0" xfId="0" applyFont="1" applyFill="1"/>
    <xf numFmtId="0" fontId="11" fillId="2" borderId="0" xfId="2" applyFill="1"/>
    <xf numFmtId="0" fontId="6" fillId="0" borderId="3" xfId="0" applyFont="1" applyBorder="1" applyAlignment="1">
      <alignment horizontal="center" vertical="center" wrapText="1"/>
    </xf>
    <xf numFmtId="0" fontId="13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14" fillId="2" borderId="11" xfId="0" applyFont="1" applyFill="1" applyBorder="1"/>
    <xf numFmtId="4" fontId="14" fillId="2" borderId="11" xfId="0" applyNumberFormat="1" applyFont="1" applyFill="1" applyBorder="1"/>
    <xf numFmtId="0" fontId="12" fillId="2" borderId="0" xfId="2" applyFont="1" applyFill="1" applyAlignment="1"/>
    <xf numFmtId="0" fontId="2" fillId="2" borderId="0" xfId="0" applyFont="1" applyFill="1"/>
    <xf numFmtId="165" fontId="10" fillId="0" borderId="8" xfId="0" applyNumberFormat="1" applyFont="1" applyBorder="1" applyAlignment="1">
      <alignment vertical="center"/>
    </xf>
    <xf numFmtId="9" fontId="10" fillId="0" borderId="8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vertical="center"/>
    </xf>
    <xf numFmtId="165" fontId="10" fillId="0" borderId="2" xfId="1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vertical="center"/>
    </xf>
    <xf numFmtId="164" fontId="10" fillId="0" borderId="14" xfId="0" applyNumberFormat="1" applyFont="1" applyBorder="1" applyAlignment="1">
      <alignment vertical="center"/>
    </xf>
    <xf numFmtId="164" fontId="10" fillId="0" borderId="16" xfId="0" applyNumberFormat="1" applyFont="1" applyBorder="1"/>
    <xf numFmtId="164" fontId="10" fillId="0" borderId="18" xfId="0" applyNumberFormat="1" applyFont="1" applyBorder="1"/>
    <xf numFmtId="165" fontId="10" fillId="0" borderId="18" xfId="1" applyNumberFormat="1" applyFont="1" applyFill="1" applyBorder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9" fillId="0" borderId="6" xfId="0" applyNumberFormat="1" applyFont="1" applyBorder="1"/>
    <xf numFmtId="165" fontId="10" fillId="0" borderId="6" xfId="0" applyNumberFormat="1" applyFont="1" applyBorder="1"/>
    <xf numFmtId="164" fontId="10" fillId="0" borderId="6" xfId="0" applyNumberFormat="1" applyFont="1" applyBorder="1"/>
    <xf numFmtId="165" fontId="10" fillId="0" borderId="2" xfId="0" applyNumberFormat="1" applyFont="1" applyBorder="1" applyAlignment="1">
      <alignment vertical="center"/>
    </xf>
    <xf numFmtId="165" fontId="10" fillId="0" borderId="6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165" fontId="8" fillId="0" borderId="4" xfId="1" applyNumberFormat="1" applyFont="1" applyFill="1" applyBorder="1" applyAlignment="1">
      <alignment vertical="center"/>
    </xf>
    <xf numFmtId="164" fontId="10" fillId="0" borderId="22" xfId="0" applyNumberFormat="1" applyFont="1" applyBorder="1" applyAlignment="1">
      <alignment vertical="center"/>
    </xf>
    <xf numFmtId="164" fontId="10" fillId="0" borderId="23" xfId="0" applyNumberFormat="1" applyFont="1" applyBorder="1" applyAlignment="1">
      <alignment vertical="center"/>
    </xf>
    <xf numFmtId="164" fontId="10" fillId="0" borderId="24" xfId="0" applyNumberFormat="1" applyFont="1" applyBorder="1" applyAlignment="1">
      <alignment vertical="center"/>
    </xf>
    <xf numFmtId="165" fontId="10" fillId="0" borderId="21" xfId="1" applyNumberFormat="1" applyFont="1" applyFill="1" applyBorder="1" applyAlignment="1">
      <alignment vertical="center"/>
    </xf>
    <xf numFmtId="165" fontId="10" fillId="0" borderId="25" xfId="1" applyNumberFormat="1" applyFont="1" applyFill="1" applyBorder="1" applyAlignment="1">
      <alignment vertical="center"/>
    </xf>
    <xf numFmtId="0" fontId="1" fillId="2" borderId="0" xfId="0" applyFont="1" applyFill="1"/>
    <xf numFmtId="165" fontId="9" fillId="0" borderId="4" xfId="1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zoomScaleNormal="100" workbookViewId="0">
      <pane xSplit="2" ySplit="5" topLeftCell="C26" activePane="bottomRight" state="frozen"/>
      <selection pane="topRight" activeCell="C1" sqref="C1"/>
      <selection pane="bottomLeft" activeCell="A6" sqref="A6"/>
      <selection pane="bottomRight" activeCell="I40" sqref="I40"/>
    </sheetView>
  </sheetViews>
  <sheetFormatPr defaultColWidth="9.109375" defaultRowHeight="14.4" x14ac:dyDescent="0.3"/>
  <cols>
    <col min="1" max="1" width="22.33203125" style="3" customWidth="1"/>
    <col min="2" max="2" width="5.44140625" style="3" bestFit="1" customWidth="1"/>
    <col min="3" max="3" width="13.33203125" style="3" customWidth="1"/>
    <col min="4" max="4" width="19.6640625" style="3" customWidth="1"/>
    <col min="5" max="6" width="13.88671875" style="3" bestFit="1" customWidth="1"/>
    <col min="7" max="7" width="19.109375" style="3" bestFit="1" customWidth="1"/>
    <col min="8" max="8" width="17.6640625" style="3" bestFit="1" customWidth="1"/>
    <col min="9" max="9" width="18.88671875" style="3" bestFit="1" customWidth="1"/>
    <col min="10" max="10" width="15.33203125" style="8" customWidth="1"/>
    <col min="11" max="11" width="43.33203125" style="8" customWidth="1"/>
    <col min="12" max="12" width="14" style="8" customWidth="1"/>
    <col min="13" max="13" width="10.88671875" style="3" customWidth="1"/>
    <col min="14" max="15" width="13.88671875" style="3" bestFit="1" customWidth="1"/>
    <col min="16" max="16" width="10.88671875" style="3" customWidth="1"/>
    <col min="17" max="18" width="13.88671875" style="3" bestFit="1" customWidth="1"/>
    <col min="19" max="19" width="10.88671875" style="3" customWidth="1"/>
    <col min="20" max="21" width="13.88671875" style="3" bestFit="1" customWidth="1"/>
    <col min="22" max="22" width="10.88671875" style="3" customWidth="1"/>
    <col min="23" max="24" width="14.6640625" style="3" bestFit="1" customWidth="1"/>
    <col min="25" max="16384" width="9.109375" style="3"/>
  </cols>
  <sheetData>
    <row r="1" spans="1:10" x14ac:dyDescent="0.3">
      <c r="B1" s="62"/>
      <c r="C1" s="62"/>
      <c r="D1" s="62"/>
      <c r="E1" s="62"/>
      <c r="F1" s="62"/>
      <c r="G1" s="62"/>
      <c r="H1" s="62"/>
      <c r="I1" s="62"/>
    </row>
    <row r="2" spans="1:10" x14ac:dyDescent="0.3">
      <c r="B2" s="4"/>
    </row>
    <row r="3" spans="1:10" ht="15.6" x14ac:dyDescent="0.3">
      <c r="A3" s="7" t="s">
        <v>21</v>
      </c>
      <c r="B3" s="6"/>
      <c r="C3" s="6"/>
      <c r="D3" s="6"/>
      <c r="E3" s="6"/>
      <c r="F3" s="6"/>
    </row>
    <row r="5" spans="1:10" ht="36" x14ac:dyDescent="0.3">
      <c r="A5" s="63" t="s">
        <v>5</v>
      </c>
      <c r="B5" s="64"/>
      <c r="C5" s="5" t="s">
        <v>20</v>
      </c>
      <c r="D5" s="5" t="s">
        <v>6</v>
      </c>
      <c r="E5" s="17" t="s">
        <v>7</v>
      </c>
      <c r="F5" s="17" t="s">
        <v>8</v>
      </c>
      <c r="G5" s="17" t="s">
        <v>9</v>
      </c>
      <c r="H5" s="5" t="s">
        <v>10</v>
      </c>
      <c r="I5" s="30" t="s">
        <v>11</v>
      </c>
    </row>
    <row r="6" spans="1:10" x14ac:dyDescent="0.3">
      <c r="A6" s="50" t="s">
        <v>12</v>
      </c>
      <c r="B6" s="51"/>
      <c r="C6" s="15" t="s">
        <v>0</v>
      </c>
      <c r="D6" s="36">
        <v>1612391</v>
      </c>
      <c r="E6" s="37">
        <v>3049674</v>
      </c>
      <c r="F6" s="38">
        <v>5233176</v>
      </c>
      <c r="G6" s="38">
        <v>560196</v>
      </c>
      <c r="H6" s="38">
        <v>2654340.25</v>
      </c>
      <c r="I6" s="31">
        <f>SUM(D6:H6)</f>
        <v>13109777.25</v>
      </c>
      <c r="J6" s="9"/>
    </row>
    <row r="7" spans="1:10" x14ac:dyDescent="0.3">
      <c r="A7" s="52"/>
      <c r="B7" s="53"/>
      <c r="C7" s="15" t="s">
        <v>1</v>
      </c>
      <c r="D7" s="36">
        <v>1611538</v>
      </c>
      <c r="E7" s="38">
        <v>3049674</v>
      </c>
      <c r="F7" s="38">
        <v>5222564.4800000004</v>
      </c>
      <c r="G7" s="38">
        <v>560196</v>
      </c>
      <c r="H7" s="37">
        <v>2546257</v>
      </c>
      <c r="I7" s="31">
        <f>SUM(D7:H7)</f>
        <v>12990229.48</v>
      </c>
      <c r="J7" s="9"/>
    </row>
    <row r="8" spans="1:10" x14ac:dyDescent="0.3">
      <c r="A8" s="52"/>
      <c r="B8" s="53"/>
      <c r="C8" s="15" t="s">
        <v>2</v>
      </c>
      <c r="D8" s="36">
        <v>1541815.59</v>
      </c>
      <c r="E8" s="38">
        <v>2997421.1</v>
      </c>
      <c r="F8" s="38">
        <v>5040857.0599999996</v>
      </c>
      <c r="G8" s="38">
        <v>535755.75</v>
      </c>
      <c r="H8" s="37">
        <v>2394493.36</v>
      </c>
      <c r="I8" s="31">
        <f>SUM(D8:H8)</f>
        <v>12510342.859999999</v>
      </c>
    </row>
    <row r="9" spans="1:10" ht="20.399999999999999" x14ac:dyDescent="0.3">
      <c r="A9" s="52"/>
      <c r="B9" s="53"/>
      <c r="C9" s="16" t="s">
        <v>3</v>
      </c>
      <c r="D9" s="39">
        <f t="shared" ref="D9:I9" si="0">D7/D6</f>
        <v>0.99947097199128498</v>
      </c>
      <c r="E9" s="40">
        <f>E7/E6</f>
        <v>1</v>
      </c>
      <c r="F9" s="40">
        <f t="shared" ref="F9:H9" si="1">F7/F6</f>
        <v>0.99797226005775463</v>
      </c>
      <c r="G9" s="40">
        <f t="shared" si="1"/>
        <v>1</v>
      </c>
      <c r="H9" s="40">
        <f t="shared" si="1"/>
        <v>0.95928055945352142</v>
      </c>
      <c r="I9" s="32">
        <f t="shared" si="0"/>
        <v>0.99088102202499284</v>
      </c>
      <c r="J9" s="9"/>
    </row>
    <row r="10" spans="1:10" ht="27.75" customHeight="1" x14ac:dyDescent="0.3">
      <c r="A10" s="54"/>
      <c r="B10" s="55"/>
      <c r="C10" s="16" t="s">
        <v>4</v>
      </c>
      <c r="D10" s="39">
        <f>D8/D7</f>
        <v>0.95673548498390981</v>
      </c>
      <c r="E10" s="39">
        <f t="shared" ref="E10:H10" si="2">E8/E7</f>
        <v>0.98286607027505235</v>
      </c>
      <c r="F10" s="39">
        <f t="shared" si="2"/>
        <v>0.9652072424005762</v>
      </c>
      <c r="G10" s="39">
        <f t="shared" si="2"/>
        <v>0.95637196624038734</v>
      </c>
      <c r="H10" s="39">
        <f t="shared" si="2"/>
        <v>0.94039735973234428</v>
      </c>
      <c r="I10" s="13">
        <f>I8/I7</f>
        <v>0.96305787971345358</v>
      </c>
      <c r="J10" s="9"/>
    </row>
    <row r="11" spans="1:10" x14ac:dyDescent="0.3">
      <c r="A11" s="50" t="s">
        <v>13</v>
      </c>
      <c r="B11" s="51"/>
      <c r="C11" s="15" t="s">
        <v>0</v>
      </c>
      <c r="D11" s="36">
        <v>2400237</v>
      </c>
      <c r="E11" s="38">
        <v>3002362</v>
      </c>
      <c r="F11" s="38">
        <v>6648230.2400000002</v>
      </c>
      <c r="G11" s="38">
        <v>547388</v>
      </c>
      <c r="H11" s="38">
        <v>2595918.2599999998</v>
      </c>
      <c r="I11" s="33">
        <f>SUM(D11:H11)</f>
        <v>15194135.5</v>
      </c>
      <c r="J11" s="9"/>
    </row>
    <row r="12" spans="1:10" x14ac:dyDescent="0.3">
      <c r="A12" s="52"/>
      <c r="B12" s="53"/>
      <c r="C12" s="15" t="s">
        <v>1</v>
      </c>
      <c r="D12" s="36">
        <f>646118+1754019</f>
        <v>2400137</v>
      </c>
      <c r="E12" s="38">
        <v>3002362</v>
      </c>
      <c r="F12" s="38">
        <v>6503831.3200000003</v>
      </c>
      <c r="G12" s="38">
        <v>547369</v>
      </c>
      <c r="H12" s="38">
        <v>2590611</v>
      </c>
      <c r="I12" s="33">
        <f>SUM(D12:H12)</f>
        <v>15044310.32</v>
      </c>
      <c r="J12" s="9"/>
    </row>
    <row r="13" spans="1:10" x14ac:dyDescent="0.3">
      <c r="A13" s="52"/>
      <c r="B13" s="53"/>
      <c r="C13" s="15" t="s">
        <v>2</v>
      </c>
      <c r="D13" s="36">
        <v>2328496.9500000002</v>
      </c>
      <c r="E13" s="38">
        <v>2961191.42</v>
      </c>
      <c r="F13" s="38">
        <v>6088337.0899999999</v>
      </c>
      <c r="G13" s="38">
        <v>544322.56999999995</v>
      </c>
      <c r="H13" s="38">
        <v>2379203.2400000002</v>
      </c>
      <c r="I13" s="31">
        <f>SUM(D13:H13)</f>
        <v>14301551.270000001</v>
      </c>
    </row>
    <row r="14" spans="1:10" ht="20.399999999999999" x14ac:dyDescent="0.3">
      <c r="A14" s="52"/>
      <c r="B14" s="53"/>
      <c r="C14" s="16" t="s">
        <v>3</v>
      </c>
      <c r="D14" s="39">
        <f t="shared" ref="D14:I14" si="3">D12/D11</f>
        <v>0.99995833744751039</v>
      </c>
      <c r="E14" s="40">
        <f t="shared" si="3"/>
        <v>1</v>
      </c>
      <c r="F14" s="40">
        <f t="shared" si="3"/>
        <v>0.9782800963884789</v>
      </c>
      <c r="G14" s="40">
        <f t="shared" si="3"/>
        <v>0.99996528970309906</v>
      </c>
      <c r="H14" s="40">
        <f t="shared" si="3"/>
        <v>0.99795553655067715</v>
      </c>
      <c r="I14" s="34">
        <f t="shared" si="3"/>
        <v>0.99013927577518313</v>
      </c>
      <c r="J14" s="9"/>
    </row>
    <row r="15" spans="1:10" ht="20.399999999999999" x14ac:dyDescent="0.3">
      <c r="A15" s="54"/>
      <c r="B15" s="55"/>
      <c r="C15" s="16" t="s">
        <v>4</v>
      </c>
      <c r="D15" s="39">
        <f>D13/D12</f>
        <v>0.97015168300809507</v>
      </c>
      <c r="E15" s="39">
        <f>E13/E12</f>
        <v>0.98628726982289272</v>
      </c>
      <c r="F15" s="39">
        <f t="shared" ref="F15:G15" si="4">F13/F12</f>
        <v>0.93611546647553578</v>
      </c>
      <c r="G15" s="39">
        <f t="shared" si="4"/>
        <v>0.99443441261744814</v>
      </c>
      <c r="H15" s="39">
        <f>H13/H12</f>
        <v>0.91839463354397866</v>
      </c>
      <c r="I15" s="35">
        <f>I13/I12</f>
        <v>0.95062857424493763</v>
      </c>
      <c r="J15" s="9"/>
    </row>
    <row r="16" spans="1:10" x14ac:dyDescent="0.3">
      <c r="A16" s="50" t="s">
        <v>14</v>
      </c>
      <c r="B16" s="51"/>
      <c r="C16" s="15" t="s">
        <v>0</v>
      </c>
      <c r="D16" s="36">
        <f>988994+1133970</f>
        <v>2122964</v>
      </c>
      <c r="E16" s="38">
        <v>3277755</v>
      </c>
      <c r="F16" s="38">
        <v>6944311.5599999996</v>
      </c>
      <c r="G16" s="38">
        <v>526171</v>
      </c>
      <c r="H16" s="38">
        <v>2705267.03</v>
      </c>
      <c r="I16" s="33">
        <f>SUM(D16:H16)</f>
        <v>15576468.589999998</v>
      </c>
      <c r="J16" s="9"/>
    </row>
    <row r="17" spans="1:10" x14ac:dyDescent="0.3">
      <c r="A17" s="52"/>
      <c r="B17" s="53"/>
      <c r="C17" s="15" t="s">
        <v>1</v>
      </c>
      <c r="D17" s="36">
        <v>2122964</v>
      </c>
      <c r="E17" s="38">
        <v>3261753</v>
      </c>
      <c r="F17" s="38">
        <v>6782104.9800000004</v>
      </c>
      <c r="G17" s="38">
        <v>524846</v>
      </c>
      <c r="H17" s="38">
        <v>2703788</v>
      </c>
      <c r="I17" s="33">
        <f>SUM(D17:H17)</f>
        <v>15395455.98</v>
      </c>
      <c r="J17" s="9"/>
    </row>
    <row r="18" spans="1:10" x14ac:dyDescent="0.3">
      <c r="A18" s="52"/>
      <c r="B18" s="53"/>
      <c r="C18" s="15" t="s">
        <v>2</v>
      </c>
      <c r="D18" s="36">
        <v>2081884.63</v>
      </c>
      <c r="E18" s="38">
        <v>3225630.3</v>
      </c>
      <c r="F18" s="38">
        <v>6491264.8799999999</v>
      </c>
      <c r="G18" s="38">
        <v>515425.16</v>
      </c>
      <c r="H18" s="38">
        <v>2581437.11</v>
      </c>
      <c r="I18" s="31">
        <f>SUM(D18:H18)</f>
        <v>14895642.079999998</v>
      </c>
    </row>
    <row r="19" spans="1:10" ht="20.399999999999999" x14ac:dyDescent="0.3">
      <c r="A19" s="52"/>
      <c r="B19" s="53"/>
      <c r="C19" s="16" t="s">
        <v>3</v>
      </c>
      <c r="D19" s="39">
        <f>D17/D16</f>
        <v>1</v>
      </c>
      <c r="E19" s="40">
        <f t="shared" ref="E19:I19" si="5">E17/E16</f>
        <v>0.99511799997254213</v>
      </c>
      <c r="F19" s="40">
        <f t="shared" si="5"/>
        <v>0.97664180551253965</v>
      </c>
      <c r="G19" s="40">
        <f t="shared" si="5"/>
        <v>0.9974818072451731</v>
      </c>
      <c r="H19" s="40">
        <f t="shared" si="5"/>
        <v>0.9994532776307854</v>
      </c>
      <c r="I19" s="34">
        <f t="shared" si="5"/>
        <v>0.98837909832038529</v>
      </c>
      <c r="J19" s="9"/>
    </row>
    <row r="20" spans="1:10" ht="20.399999999999999" x14ac:dyDescent="0.3">
      <c r="A20" s="54"/>
      <c r="B20" s="55"/>
      <c r="C20" s="16" t="s">
        <v>4</v>
      </c>
      <c r="D20" s="39">
        <f>D18/D17</f>
        <v>0.98064999218074345</v>
      </c>
      <c r="E20" s="39">
        <f t="shared" ref="E20:I20" si="6">E18/E17</f>
        <v>0.98892537233812605</v>
      </c>
      <c r="F20" s="39">
        <f t="shared" si="6"/>
        <v>0.95711654407331215</v>
      </c>
      <c r="G20" s="40">
        <f>G18/G17</f>
        <v>0.98205027760524033</v>
      </c>
      <c r="H20" s="39">
        <f t="shared" si="6"/>
        <v>0.95474834195580416</v>
      </c>
      <c r="I20" s="13">
        <f t="shared" si="6"/>
        <v>0.96753497261469212</v>
      </c>
      <c r="J20" s="9"/>
    </row>
    <row r="21" spans="1:10" x14ac:dyDescent="0.3">
      <c r="A21" s="50" t="s">
        <v>15</v>
      </c>
      <c r="B21" s="51"/>
      <c r="C21" s="15" t="s">
        <v>0</v>
      </c>
      <c r="D21" s="36">
        <f>1549478+1888975</f>
        <v>3438453</v>
      </c>
      <c r="E21" s="38">
        <v>3981582</v>
      </c>
      <c r="F21" s="38">
        <v>8547624.3900000006</v>
      </c>
      <c r="G21" s="38">
        <v>770640</v>
      </c>
      <c r="H21" s="38">
        <v>3547467.1</v>
      </c>
      <c r="I21" s="33">
        <f>SUM(D21:H21)</f>
        <v>20285766.490000002</v>
      </c>
      <c r="J21" s="9"/>
    </row>
    <row r="22" spans="1:10" x14ac:dyDescent="0.3">
      <c r="A22" s="52"/>
      <c r="B22" s="53"/>
      <c r="C22" s="15" t="s">
        <v>1</v>
      </c>
      <c r="D22" s="36">
        <f>1549478+1876210</f>
        <v>3425688</v>
      </c>
      <c r="E22" s="38">
        <v>3949042</v>
      </c>
      <c r="F22" s="38">
        <v>8316024.8300000001</v>
      </c>
      <c r="G22" s="38">
        <v>770640</v>
      </c>
      <c r="H22" s="38">
        <v>3335317</v>
      </c>
      <c r="I22" s="33">
        <f>SUM(D22:H22)</f>
        <v>19796711.829999998</v>
      </c>
      <c r="J22" s="9"/>
    </row>
    <row r="23" spans="1:10" x14ac:dyDescent="0.3">
      <c r="A23" s="52"/>
      <c r="B23" s="53"/>
      <c r="C23" s="15" t="s">
        <v>2</v>
      </c>
      <c r="D23" s="36">
        <v>3356504.83</v>
      </c>
      <c r="E23" s="38">
        <v>3803517.95</v>
      </c>
      <c r="F23" s="38">
        <v>7691466.0999999996</v>
      </c>
      <c r="G23" s="38">
        <v>758044.36</v>
      </c>
      <c r="H23" s="38">
        <v>3084372</v>
      </c>
      <c r="I23" s="31">
        <f>SUM(D23:H23)</f>
        <v>18693905.239999998</v>
      </c>
      <c r="J23" s="10"/>
    </row>
    <row r="24" spans="1:10" ht="20.399999999999999" x14ac:dyDescent="0.3">
      <c r="A24" s="52"/>
      <c r="B24" s="53"/>
      <c r="C24" s="16" t="s">
        <v>3</v>
      </c>
      <c r="D24" s="39">
        <f>D22/D21</f>
        <v>0.9962875746738431</v>
      </c>
      <c r="E24" s="40">
        <f t="shared" ref="E24:I25" si="7">E22/E21</f>
        <v>0.99182736912111824</v>
      </c>
      <c r="F24" s="40">
        <f t="shared" si="7"/>
        <v>0.97290480378724264</v>
      </c>
      <c r="G24" s="40">
        <f t="shared" si="7"/>
        <v>1</v>
      </c>
      <c r="H24" s="40">
        <f t="shared" si="7"/>
        <v>0.94019673924530545</v>
      </c>
      <c r="I24" s="34">
        <f t="shared" si="7"/>
        <v>0.97589173373157545</v>
      </c>
      <c r="J24" s="9"/>
    </row>
    <row r="25" spans="1:10" ht="20.399999999999999" x14ac:dyDescent="0.3">
      <c r="A25" s="54"/>
      <c r="B25" s="55"/>
      <c r="C25" s="16" t="s">
        <v>4</v>
      </c>
      <c r="D25" s="41">
        <f>D23/D22</f>
        <v>0.97980459107776308</v>
      </c>
      <c r="E25" s="41">
        <f t="shared" si="7"/>
        <v>0.9631495309495316</v>
      </c>
      <c r="F25" s="41">
        <f t="shared" si="7"/>
        <v>0.92489696185767634</v>
      </c>
      <c r="G25" s="41">
        <f t="shared" si="7"/>
        <v>0.98365561092079312</v>
      </c>
      <c r="H25" s="41">
        <f t="shared" si="7"/>
        <v>0.92476127456550605</v>
      </c>
      <c r="I25" s="14">
        <f t="shared" si="7"/>
        <v>0.94429344633239531</v>
      </c>
      <c r="J25" s="9"/>
    </row>
    <row r="26" spans="1:10" x14ac:dyDescent="0.3">
      <c r="A26" s="50" t="s">
        <v>16</v>
      </c>
      <c r="B26" s="51"/>
      <c r="C26" s="15" t="s">
        <v>0</v>
      </c>
      <c r="D26" s="36">
        <v>5228122.22</v>
      </c>
      <c r="E26" s="38">
        <v>4992433</v>
      </c>
      <c r="F26" s="38">
        <v>11273190.18</v>
      </c>
      <c r="G26" s="38">
        <v>1009566</v>
      </c>
      <c r="H26" s="38">
        <v>3299312.74</v>
      </c>
      <c r="I26" s="33">
        <f>SUM(D26:H26)</f>
        <v>25802624.140000001</v>
      </c>
      <c r="J26" s="9"/>
    </row>
    <row r="27" spans="1:10" x14ac:dyDescent="0.3">
      <c r="A27" s="52"/>
      <c r="B27" s="53"/>
      <c r="C27" s="15" t="s">
        <v>1</v>
      </c>
      <c r="D27" s="36">
        <f>1608381+3610126</f>
        <v>5218507</v>
      </c>
      <c r="E27" s="38">
        <v>4879253</v>
      </c>
      <c r="F27" s="38">
        <v>10506083</v>
      </c>
      <c r="G27" s="38">
        <v>1005221</v>
      </c>
      <c r="H27" s="38">
        <v>3299268.52</v>
      </c>
      <c r="I27" s="33">
        <f>SUM(D27:H27)</f>
        <v>24908332.52</v>
      </c>
      <c r="J27" s="9"/>
    </row>
    <row r="28" spans="1:10" x14ac:dyDescent="0.3">
      <c r="A28" s="52"/>
      <c r="B28" s="53"/>
      <c r="C28" s="15" t="s">
        <v>2</v>
      </c>
      <c r="D28" s="36">
        <v>4786135.82</v>
      </c>
      <c r="E28" s="38">
        <v>4808202.75</v>
      </c>
      <c r="F28" s="38">
        <v>9077765.1699999999</v>
      </c>
      <c r="G28" s="38">
        <v>919478.76</v>
      </c>
      <c r="H28" s="38">
        <v>3143613.9</v>
      </c>
      <c r="I28" s="31">
        <f>SUM(D28:H28)</f>
        <v>22735196.400000002</v>
      </c>
      <c r="J28" s="10"/>
    </row>
    <row r="29" spans="1:10" ht="20.399999999999999" x14ac:dyDescent="0.3">
      <c r="A29" s="52"/>
      <c r="B29" s="53"/>
      <c r="C29" s="16" t="s">
        <v>3</v>
      </c>
      <c r="D29" s="39">
        <f>D27/D26</f>
        <v>0.99816086548948357</v>
      </c>
      <c r="E29" s="40">
        <f t="shared" ref="E29:I29" si="8">E27/E26</f>
        <v>0.97732969075398712</v>
      </c>
      <c r="F29" s="40">
        <f t="shared" si="8"/>
        <v>0.93195296382376835</v>
      </c>
      <c r="G29" s="40">
        <f t="shared" si="8"/>
        <v>0.9956961704336319</v>
      </c>
      <c r="H29" s="40">
        <f t="shared" si="8"/>
        <v>0.99998659720872651</v>
      </c>
      <c r="I29" s="34">
        <f t="shared" si="8"/>
        <v>0.96534105929893999</v>
      </c>
      <c r="J29" s="9"/>
    </row>
    <row r="30" spans="1:10" ht="20.399999999999999" x14ac:dyDescent="0.3">
      <c r="A30" s="54"/>
      <c r="B30" s="55"/>
      <c r="C30" s="16" t="s">
        <v>4</v>
      </c>
      <c r="D30" s="41">
        <f>D28/D27</f>
        <v>0.91714657468122596</v>
      </c>
      <c r="E30" s="41">
        <f t="shared" ref="E30:I30" si="9">E28/E27</f>
        <v>0.98543829352566881</v>
      </c>
      <c r="F30" s="41">
        <f t="shared" si="9"/>
        <v>0.86404849171665599</v>
      </c>
      <c r="G30" s="41">
        <f t="shared" si="9"/>
        <v>0.91470309514027259</v>
      </c>
      <c r="H30" s="41">
        <f t="shared" si="9"/>
        <v>0.95282147571304676</v>
      </c>
      <c r="I30" s="14">
        <f t="shared" si="9"/>
        <v>0.9127546527550533</v>
      </c>
      <c r="J30" s="9"/>
    </row>
    <row r="31" spans="1:10" x14ac:dyDescent="0.3">
      <c r="A31" s="50" t="s">
        <v>17</v>
      </c>
      <c r="B31" s="51"/>
      <c r="C31" s="15" t="s">
        <v>0</v>
      </c>
      <c r="D31" s="36">
        <v>6624626.2199999997</v>
      </c>
      <c r="E31" s="38">
        <v>6391847.7999999998</v>
      </c>
      <c r="F31" s="38">
        <v>13480429.199999999</v>
      </c>
      <c r="G31" s="38">
        <v>1481172</v>
      </c>
      <c r="H31" s="38">
        <v>3116398.9</v>
      </c>
      <c r="I31" s="33">
        <f>SUM(D31:H31)</f>
        <v>31094474.119999997</v>
      </c>
      <c r="J31" s="9"/>
    </row>
    <row r="32" spans="1:10" x14ac:dyDescent="0.3">
      <c r="A32" s="52"/>
      <c r="B32" s="53"/>
      <c r="C32" s="15" t="s">
        <v>1</v>
      </c>
      <c r="D32" s="36">
        <v>6542870.6500000004</v>
      </c>
      <c r="E32" s="38">
        <v>6235586</v>
      </c>
      <c r="F32" s="38">
        <v>13095380.57</v>
      </c>
      <c r="G32" s="38">
        <v>1481172</v>
      </c>
      <c r="H32" s="38">
        <v>3114496.74</v>
      </c>
      <c r="I32" s="33">
        <f>SUM(D32:H32)</f>
        <v>30469505.960000001</v>
      </c>
      <c r="J32" s="9"/>
    </row>
    <row r="33" spans="1:10" x14ac:dyDescent="0.3">
      <c r="A33" s="52"/>
      <c r="B33" s="53"/>
      <c r="C33" s="15" t="s">
        <v>2</v>
      </c>
      <c r="D33" s="36">
        <v>6021145.0999999996</v>
      </c>
      <c r="E33" s="38">
        <v>5842473.2199999997</v>
      </c>
      <c r="F33" s="38">
        <v>10011720.25</v>
      </c>
      <c r="G33" s="38">
        <v>1370826.47</v>
      </c>
      <c r="H33" s="38">
        <v>2911745.86</v>
      </c>
      <c r="I33" s="31">
        <f>SUM(D33:H33)</f>
        <v>26157910.899999999</v>
      </c>
      <c r="J33" s="10"/>
    </row>
    <row r="34" spans="1:10" ht="20.399999999999999" x14ac:dyDescent="0.3">
      <c r="A34" s="52"/>
      <c r="B34" s="53"/>
      <c r="C34" s="16" t="s">
        <v>3</v>
      </c>
      <c r="D34" s="39">
        <f>D32/D31</f>
        <v>0.98765884032020157</v>
      </c>
      <c r="E34" s="40">
        <f t="shared" ref="E34:I35" si="10">E32/E31</f>
        <v>0.97555295356062766</v>
      </c>
      <c r="F34" s="40">
        <f t="shared" si="10"/>
        <v>0.97143647102868214</v>
      </c>
      <c r="G34" s="40">
        <f t="shared" si="10"/>
        <v>1</v>
      </c>
      <c r="H34" s="40">
        <f t="shared" si="10"/>
        <v>0.9993896288437274</v>
      </c>
      <c r="I34" s="34">
        <f t="shared" si="10"/>
        <v>0.97990098955884841</v>
      </c>
      <c r="J34" s="9"/>
    </row>
    <row r="35" spans="1:10" ht="20.399999999999999" x14ac:dyDescent="0.3">
      <c r="A35" s="54"/>
      <c r="B35" s="55"/>
      <c r="C35" s="16" t="s">
        <v>4</v>
      </c>
      <c r="D35" s="41">
        <f>D33/D32</f>
        <v>0.92026045173306292</v>
      </c>
      <c r="E35" s="41">
        <f t="shared" si="10"/>
        <v>0.93695656190131926</v>
      </c>
      <c r="F35" s="41">
        <f t="shared" si="10"/>
        <v>0.76452304661810988</v>
      </c>
      <c r="G35" s="41">
        <f>G33/G32</f>
        <v>0.92550120445160988</v>
      </c>
      <c r="H35" s="41">
        <f t="shared" si="10"/>
        <v>0.93490091757167793</v>
      </c>
      <c r="I35" s="14">
        <f t="shared" si="10"/>
        <v>0.85849474994244368</v>
      </c>
      <c r="J35" s="9"/>
    </row>
    <row r="36" spans="1:10" x14ac:dyDescent="0.3">
      <c r="A36" s="50" t="s">
        <v>18</v>
      </c>
      <c r="B36" s="51"/>
      <c r="C36" s="15" t="s">
        <v>0</v>
      </c>
      <c r="D36" s="36">
        <f>3565106+6492929</f>
        <v>10058035</v>
      </c>
      <c r="E36" s="38">
        <v>6745153</v>
      </c>
      <c r="F36" s="38">
        <v>14731000.17</v>
      </c>
      <c r="G36" s="38">
        <v>1919646</v>
      </c>
      <c r="H36" s="38">
        <v>3903668.2200000007</v>
      </c>
      <c r="I36" s="33">
        <f>SUM(D36:H36)</f>
        <v>37357502.390000001</v>
      </c>
      <c r="J36" s="10"/>
    </row>
    <row r="37" spans="1:10" x14ac:dyDescent="0.3">
      <c r="A37" s="52"/>
      <c r="B37" s="53"/>
      <c r="C37" s="15" t="s">
        <v>1</v>
      </c>
      <c r="D37" s="36">
        <v>9855695.7599999998</v>
      </c>
      <c r="E37" s="38">
        <v>6658461</v>
      </c>
      <c r="F37" s="38">
        <v>14654955</v>
      </c>
      <c r="G37" s="38">
        <v>1914500</v>
      </c>
      <c r="H37" s="38">
        <v>3880673.22</v>
      </c>
      <c r="I37" s="33">
        <f>SUM(D37:H37)</f>
        <v>36964284.979999997</v>
      </c>
      <c r="J37" s="10"/>
    </row>
    <row r="38" spans="1:10" x14ac:dyDescent="0.3">
      <c r="A38" s="52"/>
      <c r="B38" s="53"/>
      <c r="C38" s="15" t="s">
        <v>2</v>
      </c>
      <c r="D38" s="36">
        <v>9605484.7799999993</v>
      </c>
      <c r="E38" s="38">
        <v>6404476.1600000001</v>
      </c>
      <c r="F38" s="38">
        <v>12821611.789999999</v>
      </c>
      <c r="G38" s="38">
        <v>1831822.35</v>
      </c>
      <c r="H38" s="38">
        <v>3658079.06</v>
      </c>
      <c r="I38" s="33">
        <f>SUM(D38:H38)</f>
        <v>34321474.140000001</v>
      </c>
      <c r="J38" s="10"/>
    </row>
    <row r="39" spans="1:10" ht="20.399999999999999" x14ac:dyDescent="0.3">
      <c r="A39" s="52"/>
      <c r="B39" s="53"/>
      <c r="C39" s="16" t="s">
        <v>3</v>
      </c>
      <c r="D39" s="39">
        <f>D37/D36</f>
        <v>0.97988282601919752</v>
      </c>
      <c r="E39" s="39">
        <f t="shared" ref="E39:I39" si="11">E37/E36</f>
        <v>0.98714751170210668</v>
      </c>
      <c r="F39" s="39">
        <f t="shared" si="11"/>
        <v>0.99483774563013938</v>
      </c>
      <c r="G39" s="39">
        <f t="shared" si="11"/>
        <v>0.99731929741212699</v>
      </c>
      <c r="H39" s="39">
        <f t="shared" si="11"/>
        <v>0.99410938668348192</v>
      </c>
      <c r="I39" s="34">
        <f t="shared" si="11"/>
        <v>0.98947420505003403</v>
      </c>
      <c r="J39" s="9"/>
    </row>
    <row r="40" spans="1:10" ht="21" thickBot="1" x14ac:dyDescent="0.35">
      <c r="A40" s="52"/>
      <c r="B40" s="53"/>
      <c r="C40" s="20" t="s">
        <v>4</v>
      </c>
      <c r="D40" s="42">
        <f t="shared" ref="D40:F40" si="12">D38/D37</f>
        <v>0.97461255033708549</v>
      </c>
      <c r="E40" s="42">
        <f t="shared" si="12"/>
        <v>0.96185532362508397</v>
      </c>
      <c r="F40" s="42">
        <f t="shared" si="12"/>
        <v>0.87489943094332256</v>
      </c>
      <c r="G40" s="42">
        <f>G38/G37</f>
        <v>0.9568150169757117</v>
      </c>
      <c r="H40" s="42">
        <f t="shared" ref="H40:I40" si="13">H38/H37</f>
        <v>0.9426403236292078</v>
      </c>
      <c r="I40" s="49">
        <f t="shared" si="13"/>
        <v>0.92850366667636275</v>
      </c>
    </row>
    <row r="41" spans="1:10" x14ac:dyDescent="0.3">
      <c r="A41" s="56" t="s">
        <v>22</v>
      </c>
      <c r="B41" s="57"/>
      <c r="C41" s="26" t="s">
        <v>0</v>
      </c>
      <c r="D41" s="21">
        <f>SUM(D6,D11,D16,D21,D26,D31,D36)</f>
        <v>31484828.439999998</v>
      </c>
      <c r="E41" s="22">
        <f t="shared" ref="E41:H42" si="14">SUM(E6,E11,E16,E21,E26,E31,E36)</f>
        <v>31440806.800000001</v>
      </c>
      <c r="F41" s="22">
        <f>SUM(F6,F11,F16,F21,F26,F31,F36)</f>
        <v>66857961.74000001</v>
      </c>
      <c r="G41" s="22">
        <f t="shared" si="14"/>
        <v>6814779</v>
      </c>
      <c r="H41" s="22">
        <f t="shared" si="14"/>
        <v>21822372.5</v>
      </c>
      <c r="I41" s="23">
        <f>SUM(D41:H41)</f>
        <v>158420748.48000002</v>
      </c>
    </row>
    <row r="42" spans="1:10" x14ac:dyDescent="0.3">
      <c r="A42" s="58"/>
      <c r="B42" s="59"/>
      <c r="C42" s="27" t="s">
        <v>1</v>
      </c>
      <c r="D42" s="1">
        <f>SUM(D7,D12,D17,D22,D27,D32,D37)</f>
        <v>31177400.409999996</v>
      </c>
      <c r="E42" s="2">
        <f t="shared" si="14"/>
        <v>31036131</v>
      </c>
      <c r="F42" s="2">
        <f>SUM(F7,F12,F17,F22,F27,F32,F37)</f>
        <v>65080944.18</v>
      </c>
      <c r="G42" s="2">
        <f t="shared" si="14"/>
        <v>6803944</v>
      </c>
      <c r="H42" s="2">
        <f t="shared" si="14"/>
        <v>21470411.479999997</v>
      </c>
      <c r="I42" s="24">
        <f>SUM(D42:H42)</f>
        <v>155568831.06999999</v>
      </c>
    </row>
    <row r="43" spans="1:10" x14ac:dyDescent="0.3">
      <c r="A43" s="58"/>
      <c r="B43" s="59"/>
      <c r="C43" s="27" t="s">
        <v>2</v>
      </c>
      <c r="D43" s="43">
        <f>D38+D33+D28+D23+D18+D13+D8</f>
        <v>29721467.699999999</v>
      </c>
      <c r="E43" s="44">
        <f t="shared" ref="E43:I43" si="15">E38+E33+E28+E23+E18+E13+E8</f>
        <v>30042912.899999999</v>
      </c>
      <c r="F43" s="44">
        <f>F38+F33+F28+F23+F18+F13+F8</f>
        <v>57223022.340000004</v>
      </c>
      <c r="G43" s="44">
        <f t="shared" si="15"/>
        <v>6475675.4200000009</v>
      </c>
      <c r="H43" s="44">
        <f t="shared" si="15"/>
        <v>20152944.530000001</v>
      </c>
      <c r="I43" s="45">
        <f t="shared" si="15"/>
        <v>143616022.88999999</v>
      </c>
    </row>
    <row r="44" spans="1:10" ht="33" customHeight="1" x14ac:dyDescent="0.3">
      <c r="A44" s="58"/>
      <c r="B44" s="59"/>
      <c r="C44" s="28" t="s">
        <v>3</v>
      </c>
      <c r="D44" s="19">
        <f>D42/D41</f>
        <v>0.9902356771425368</v>
      </c>
      <c r="E44" s="18">
        <f t="shared" ref="E44:I44" si="16">E42/E41</f>
        <v>0.98712896260664662</v>
      </c>
      <c r="F44" s="18">
        <f t="shared" si="16"/>
        <v>0.97342100306750978</v>
      </c>
      <c r="G44" s="18">
        <f t="shared" si="16"/>
        <v>0.99841007316598229</v>
      </c>
      <c r="H44" s="18">
        <f t="shared" si="16"/>
        <v>0.98387155108822366</v>
      </c>
      <c r="I44" s="25">
        <f t="shared" si="16"/>
        <v>0.98199782896266219</v>
      </c>
    </row>
    <row r="45" spans="1:10" ht="33" customHeight="1" thickBot="1" x14ac:dyDescent="0.35">
      <c r="A45" s="60"/>
      <c r="B45" s="61"/>
      <c r="C45" s="29" t="s">
        <v>19</v>
      </c>
      <c r="D45" s="46">
        <f>D43/D42</f>
        <v>0.95330166431922869</v>
      </c>
      <c r="E45" s="46">
        <f t="shared" ref="E45:I45" si="17">E43/E42</f>
        <v>0.96799800529260549</v>
      </c>
      <c r="F45" s="46">
        <f t="shared" si="17"/>
        <v>0.87925925262751781</v>
      </c>
      <c r="G45" s="46">
        <f t="shared" si="17"/>
        <v>0.95175319197218566</v>
      </c>
      <c r="H45" s="46">
        <f t="shared" si="17"/>
        <v>0.9386380204577246</v>
      </c>
      <c r="I45" s="47">
        <f t="shared" si="17"/>
        <v>0.92316707596381109</v>
      </c>
    </row>
    <row r="46" spans="1:10" x14ac:dyDescent="0.3">
      <c r="A46" s="12"/>
    </row>
    <row r="47" spans="1:10" x14ac:dyDescent="0.3">
      <c r="A47" s="11"/>
      <c r="B47" s="11"/>
      <c r="C47" s="11"/>
    </row>
    <row r="48" spans="1:10" x14ac:dyDescent="0.3">
      <c r="A48" s="48" t="s">
        <v>23</v>
      </c>
    </row>
  </sheetData>
  <mergeCells count="10">
    <mergeCell ref="B1:I1"/>
    <mergeCell ref="A5:B5"/>
    <mergeCell ref="A6:B10"/>
    <mergeCell ref="A11:B15"/>
    <mergeCell ref="A16:B20"/>
    <mergeCell ref="A21:B25"/>
    <mergeCell ref="A26:B30"/>
    <mergeCell ref="A31:B35"/>
    <mergeCell ref="A36:B40"/>
    <mergeCell ref="A41:B4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4" ma:contentTypeDescription="Create a new document." ma:contentTypeScope="" ma:versionID="4a4e2f6470c27b68cc868463fd744ce3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c32a155fb58b11c1e16ad9e2e3f6357f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AC99D7-731B-4851-A729-D189A3914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B58F43-CE53-40BE-BA94-8539E2E05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B3AF25-90FC-4285-BAD9-7733A65DA269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7285b46-b8d2-4055-80ea-cef0bf0cfa5d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Erasmus+_financijski_pregled_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Filip Gašparović</dc:creator>
  <cp:keywords/>
  <dc:description/>
  <cp:lastModifiedBy>Žana Fakin</cp:lastModifiedBy>
  <cp:revision/>
  <dcterms:created xsi:type="dcterms:W3CDTF">2015-06-05T18:17:20Z</dcterms:created>
  <dcterms:modified xsi:type="dcterms:W3CDTF">2025-02-28T12:39:03Z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  <property fmtid="{D5CDD505-2E9C-101B-9397-08002B2CF9AE}" pid="3" name="MediaServiceImageTags">
    <vt:lpwstr/>
  </property>
</Properties>
</file>