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rasmus+/"/>
    </mc:Choice>
  </mc:AlternateContent>
  <xr:revisionPtr revIDLastSave="5" documentId="13_ncr:1_{EDE5B4EF-A61E-476B-BFEA-C668453FCCFF}" xr6:coauthVersionLast="47" xr6:coauthVersionMax="47" xr10:uidLastSave="{DC721663-EA90-4D66-9A78-50D6DD336CA4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D26" i="1"/>
  <c r="G25" i="1"/>
  <c r="F25" i="1"/>
  <c r="H23" i="1"/>
  <c r="G23" i="1"/>
  <c r="G26" i="1" s="1"/>
  <c r="G27" i="1" s="1"/>
  <c r="F23" i="1"/>
  <c r="F26" i="1" s="1"/>
  <c r="F27" i="1" s="1"/>
  <c r="E23" i="1"/>
  <c r="D23" i="1"/>
  <c r="I23" i="1" s="1"/>
  <c r="H22" i="1"/>
  <c r="H25" i="1" s="1"/>
  <c r="G22" i="1"/>
  <c r="F22" i="1"/>
  <c r="E22" i="1"/>
  <c r="E25" i="1" s="1"/>
  <c r="D22" i="1"/>
  <c r="I22" i="1" s="1"/>
  <c r="H21" i="1"/>
  <c r="G21" i="1"/>
  <c r="F21" i="1"/>
  <c r="E20" i="1"/>
  <c r="E21" i="1" s="1"/>
  <c r="D20" i="1"/>
  <c r="D19" i="1"/>
  <c r="D21" i="1" s="1"/>
  <c r="H18" i="1"/>
  <c r="G18" i="1"/>
  <c r="F18" i="1"/>
  <c r="E18" i="1"/>
  <c r="D17" i="1"/>
  <c r="D18" i="1" s="1"/>
  <c r="I16" i="1"/>
  <c r="D16" i="1"/>
  <c r="H15" i="1"/>
  <c r="G15" i="1"/>
  <c r="F15" i="1"/>
  <c r="E15" i="1"/>
  <c r="I14" i="1"/>
  <c r="I15" i="1" s="1"/>
  <c r="D14" i="1"/>
  <c r="D13" i="1"/>
  <c r="I13" i="1" s="1"/>
  <c r="H12" i="1"/>
  <c r="G12" i="1"/>
  <c r="F12" i="1"/>
  <c r="E12" i="1"/>
  <c r="D11" i="1"/>
  <c r="D12" i="1" s="1"/>
  <c r="I10" i="1"/>
  <c r="D10" i="1"/>
  <c r="H9" i="1"/>
  <c r="G9" i="1"/>
  <c r="F9" i="1"/>
  <c r="E9" i="1"/>
  <c r="I8" i="1"/>
  <c r="D8" i="1"/>
  <c r="D7" i="1"/>
  <c r="D25" i="1" s="1"/>
  <c r="I25" i="1" s="1"/>
  <c r="H6" i="1"/>
  <c r="G6" i="1"/>
  <c r="F6" i="1"/>
  <c r="E6" i="1"/>
  <c r="D5" i="1"/>
  <c r="D6" i="1" s="1"/>
  <c r="I4" i="1"/>
  <c r="D4" i="1"/>
  <c r="D27" i="1" l="1"/>
  <c r="I24" i="1"/>
  <c r="H27" i="1"/>
  <c r="D24" i="1"/>
  <c r="H24" i="1"/>
  <c r="D9" i="1"/>
  <c r="D15" i="1"/>
  <c r="I20" i="1"/>
  <c r="E24" i="1"/>
  <c r="E26" i="1"/>
  <c r="E27" i="1" s="1"/>
  <c r="I26" i="1"/>
  <c r="I27" i="1" s="1"/>
  <c r="I5" i="1"/>
  <c r="I6" i="1" s="1"/>
  <c r="I7" i="1"/>
  <c r="I9" i="1" s="1"/>
  <c r="I11" i="1"/>
  <c r="I12" i="1" s="1"/>
  <c r="I17" i="1"/>
  <c r="I18" i="1" s="1"/>
  <c r="I19" i="1"/>
  <c r="F24" i="1"/>
  <c r="G24" i="1"/>
  <c r="I21" i="1" l="1"/>
</calcChain>
</file>

<file path=xl/sharedStrings.xml><?xml version="1.0" encoding="utf-8"?>
<sst xmlns="http://schemas.openxmlformats.org/spreadsheetml/2006/main" count="41" uniqueCount="20">
  <si>
    <t>Natječajna godina</t>
  </si>
  <si>
    <t>Odgoj i opće obrazovanje</t>
  </si>
  <si>
    <t>Strukovno obrazovanje i osposobljavanje</t>
  </si>
  <si>
    <t>Visoko obrazovanje</t>
  </si>
  <si>
    <t>Obrazovanje odraslih</t>
  </si>
  <si>
    <t>Mladi</t>
  </si>
  <si>
    <t>Ukupno prema natječajnoj godini</t>
  </si>
  <si>
    <t>2014.</t>
  </si>
  <si>
    <t xml:space="preserve">Prijave </t>
  </si>
  <si>
    <t xml:space="preserve">Ugovoreni </t>
  </si>
  <si>
    <t>% prolaznosti</t>
  </si>
  <si>
    <t>2015.</t>
  </si>
  <si>
    <t>2016.</t>
  </si>
  <si>
    <t>2017.</t>
  </si>
  <si>
    <t>2018.</t>
  </si>
  <si>
    <t>2019.</t>
  </si>
  <si>
    <t>2020.</t>
  </si>
  <si>
    <t>Ukupno prema sektorskom području</t>
  </si>
  <si>
    <t>Tablica 3. Ukupan broj zaprimljenih i ugovorenih projekata za program Erasmus+ prema sektorskim područjima – razdoblje 2014.-2020.</t>
  </si>
  <si>
    <t>Datum ažuriranja: 11.12.2023.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</si>
</sst>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2" fillId="2" borderId="0" xfId="0" applyFont="1" applyFill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11" workbookViewId="0">
      <selection activeCell="E30" sqref="E30"/>
    </sheetView>
  </sheetViews>
  <sheetFormatPr defaultRowHeight="14.4" x14ac:dyDescent="0.3"/>
  <cols>
    <col min="1" max="9" width="15.6640625" customWidth="1"/>
  </cols>
  <sheetData>
    <row r="1" spans="1:9" x14ac:dyDescent="0.3">
      <c r="A1" s="11" t="s">
        <v>18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41.4" x14ac:dyDescent="0.3">
      <c r="A3" s="25" t="s">
        <v>0</v>
      </c>
      <c r="B3" s="25"/>
      <c r="C3" s="2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x14ac:dyDescent="0.3">
      <c r="A4" s="13" t="s">
        <v>7</v>
      </c>
      <c r="B4" s="14"/>
      <c r="C4" s="9" t="s">
        <v>8</v>
      </c>
      <c r="D4" s="4">
        <f>145+34</f>
        <v>179</v>
      </c>
      <c r="E4" s="4">
        <v>94</v>
      </c>
      <c r="F4" s="4">
        <v>48</v>
      </c>
      <c r="G4" s="4">
        <v>35</v>
      </c>
      <c r="H4" s="4">
        <v>296</v>
      </c>
      <c r="I4" s="12">
        <f t="shared" ref="I4:I25" si="0">SUM(D4:H4)</f>
        <v>652</v>
      </c>
    </row>
    <row r="5" spans="1:9" x14ac:dyDescent="0.3">
      <c r="A5" s="15"/>
      <c r="B5" s="16"/>
      <c r="C5" s="9" t="s">
        <v>9</v>
      </c>
      <c r="D5" s="4">
        <f>24+5</f>
        <v>29</v>
      </c>
      <c r="E5" s="4">
        <v>39</v>
      </c>
      <c r="F5" s="4">
        <v>38</v>
      </c>
      <c r="G5" s="4">
        <v>12</v>
      </c>
      <c r="H5" s="4">
        <v>132</v>
      </c>
      <c r="I5" s="12">
        <f t="shared" si="0"/>
        <v>250</v>
      </c>
    </row>
    <row r="6" spans="1:9" x14ac:dyDescent="0.3">
      <c r="A6" s="17"/>
      <c r="B6" s="18"/>
      <c r="C6" s="9" t="s">
        <v>10</v>
      </c>
      <c r="D6" s="6">
        <f>D5/D4</f>
        <v>0.16201117318435754</v>
      </c>
      <c r="E6" s="6">
        <f t="shared" ref="E6:G6" si="1">E5/E4</f>
        <v>0.41489361702127658</v>
      </c>
      <c r="F6" s="6">
        <f t="shared" si="1"/>
        <v>0.79166666666666663</v>
      </c>
      <c r="G6" s="6">
        <f t="shared" si="1"/>
        <v>0.34285714285714286</v>
      </c>
      <c r="H6" s="6">
        <f>H5/H4</f>
        <v>0.44594594594594594</v>
      </c>
      <c r="I6" s="6">
        <f>I5/I4</f>
        <v>0.3834355828220859</v>
      </c>
    </row>
    <row r="7" spans="1:9" x14ac:dyDescent="0.3">
      <c r="A7" s="13" t="s">
        <v>11</v>
      </c>
      <c r="B7" s="14"/>
      <c r="C7" s="9" t="s">
        <v>8</v>
      </c>
      <c r="D7" s="4">
        <f>98+29</f>
        <v>127</v>
      </c>
      <c r="E7" s="4">
        <v>100</v>
      </c>
      <c r="F7" s="4">
        <v>72</v>
      </c>
      <c r="G7" s="4">
        <v>38</v>
      </c>
      <c r="H7" s="4">
        <v>448</v>
      </c>
      <c r="I7" s="12">
        <f t="shared" si="0"/>
        <v>785</v>
      </c>
    </row>
    <row r="8" spans="1:9" x14ac:dyDescent="0.3">
      <c r="A8" s="15"/>
      <c r="B8" s="16"/>
      <c r="C8" s="9" t="s">
        <v>9</v>
      </c>
      <c r="D8" s="4">
        <f>21+6</f>
        <v>27</v>
      </c>
      <c r="E8" s="4">
        <v>36</v>
      </c>
      <c r="F8" s="4">
        <v>58</v>
      </c>
      <c r="G8" s="4">
        <v>12</v>
      </c>
      <c r="H8" s="4">
        <v>119</v>
      </c>
      <c r="I8" s="12">
        <f t="shared" si="0"/>
        <v>252</v>
      </c>
    </row>
    <row r="9" spans="1:9" x14ac:dyDescent="0.3">
      <c r="A9" s="17"/>
      <c r="B9" s="18"/>
      <c r="C9" s="9" t="s">
        <v>10</v>
      </c>
      <c r="D9" s="6">
        <f>D8/D7</f>
        <v>0.2125984251968504</v>
      </c>
      <c r="E9" s="6">
        <f t="shared" ref="E9:I9" si="2">E8/E7</f>
        <v>0.36</v>
      </c>
      <c r="F9" s="6">
        <f t="shared" si="2"/>
        <v>0.80555555555555558</v>
      </c>
      <c r="G9" s="6">
        <f t="shared" si="2"/>
        <v>0.31578947368421051</v>
      </c>
      <c r="H9" s="6">
        <f t="shared" si="2"/>
        <v>0.265625</v>
      </c>
      <c r="I9" s="6">
        <f t="shared" si="2"/>
        <v>0.32101910828025476</v>
      </c>
    </row>
    <row r="10" spans="1:9" x14ac:dyDescent="0.3">
      <c r="A10" s="13" t="s">
        <v>12</v>
      </c>
      <c r="B10" s="14"/>
      <c r="C10" s="9" t="s">
        <v>8</v>
      </c>
      <c r="D10" s="4">
        <f>87+23</f>
        <v>110</v>
      </c>
      <c r="E10" s="4">
        <v>97</v>
      </c>
      <c r="F10" s="4">
        <v>66</v>
      </c>
      <c r="G10" s="4">
        <v>30</v>
      </c>
      <c r="H10" s="4">
        <v>480</v>
      </c>
      <c r="I10" s="12">
        <f t="shared" si="0"/>
        <v>783</v>
      </c>
    </row>
    <row r="11" spans="1:9" x14ac:dyDescent="0.3">
      <c r="A11" s="15"/>
      <c r="B11" s="16"/>
      <c r="C11" s="9" t="s">
        <v>9</v>
      </c>
      <c r="D11" s="4">
        <f>32+7</f>
        <v>39</v>
      </c>
      <c r="E11" s="4">
        <v>39</v>
      </c>
      <c r="F11" s="4">
        <v>51</v>
      </c>
      <c r="G11" s="4">
        <v>11</v>
      </c>
      <c r="H11" s="4">
        <v>116</v>
      </c>
      <c r="I11" s="12">
        <f t="shared" si="0"/>
        <v>256</v>
      </c>
    </row>
    <row r="12" spans="1:9" x14ac:dyDescent="0.3">
      <c r="A12" s="15"/>
      <c r="B12" s="16"/>
      <c r="C12" s="9" t="s">
        <v>10</v>
      </c>
      <c r="D12" s="6">
        <f>D11/D10</f>
        <v>0.35454545454545455</v>
      </c>
      <c r="E12" s="6">
        <f t="shared" ref="E12:I12" si="3">E11/E10</f>
        <v>0.40206185567010311</v>
      </c>
      <c r="F12" s="6">
        <f t="shared" si="3"/>
        <v>0.77272727272727271</v>
      </c>
      <c r="G12" s="6">
        <f t="shared" si="3"/>
        <v>0.36666666666666664</v>
      </c>
      <c r="H12" s="6">
        <f t="shared" si="3"/>
        <v>0.24166666666666667</v>
      </c>
      <c r="I12" s="6">
        <f t="shared" si="3"/>
        <v>0.3269476372924649</v>
      </c>
    </row>
    <row r="13" spans="1:9" x14ac:dyDescent="0.3">
      <c r="A13" s="13" t="s">
        <v>13</v>
      </c>
      <c r="B13" s="14"/>
      <c r="C13" s="9" t="s">
        <v>8</v>
      </c>
      <c r="D13" s="4">
        <f>89+19</f>
        <v>108</v>
      </c>
      <c r="E13" s="4">
        <v>115</v>
      </c>
      <c r="F13" s="4">
        <v>69</v>
      </c>
      <c r="G13" s="4">
        <v>36</v>
      </c>
      <c r="H13" s="4">
        <v>415</v>
      </c>
      <c r="I13" s="12">
        <f t="shared" si="0"/>
        <v>743</v>
      </c>
    </row>
    <row r="14" spans="1:9" x14ac:dyDescent="0.3">
      <c r="A14" s="15"/>
      <c r="B14" s="16"/>
      <c r="C14" s="9" t="s">
        <v>9</v>
      </c>
      <c r="D14" s="4">
        <f>44+7</f>
        <v>51</v>
      </c>
      <c r="E14" s="4">
        <v>41</v>
      </c>
      <c r="F14" s="4">
        <v>62</v>
      </c>
      <c r="G14" s="4">
        <v>13</v>
      </c>
      <c r="H14" s="4">
        <v>123</v>
      </c>
      <c r="I14" s="12">
        <f t="shared" si="0"/>
        <v>290</v>
      </c>
    </row>
    <row r="15" spans="1:9" x14ac:dyDescent="0.3">
      <c r="A15" s="17"/>
      <c r="B15" s="18"/>
      <c r="C15" s="9" t="s">
        <v>10</v>
      </c>
      <c r="D15" s="6">
        <f>D14/D13</f>
        <v>0.47222222222222221</v>
      </c>
      <c r="E15" s="6">
        <f t="shared" ref="E15:I15" si="4">E14/E13</f>
        <v>0.35652173913043478</v>
      </c>
      <c r="F15" s="6">
        <f t="shared" si="4"/>
        <v>0.89855072463768115</v>
      </c>
      <c r="G15" s="6">
        <f t="shared" si="4"/>
        <v>0.3611111111111111</v>
      </c>
      <c r="H15" s="6">
        <f t="shared" si="4"/>
        <v>0.29638554216867469</v>
      </c>
      <c r="I15" s="6">
        <f t="shared" si="4"/>
        <v>0.39030955585464333</v>
      </c>
    </row>
    <row r="16" spans="1:9" x14ac:dyDescent="0.3">
      <c r="A16" s="13" t="s">
        <v>14</v>
      </c>
      <c r="B16" s="14"/>
      <c r="C16" s="9" t="s">
        <v>8</v>
      </c>
      <c r="D16" s="4">
        <f>108+40</f>
        <v>148</v>
      </c>
      <c r="E16" s="4">
        <v>121</v>
      </c>
      <c r="F16" s="4">
        <v>76</v>
      </c>
      <c r="G16" s="4">
        <v>30</v>
      </c>
      <c r="H16" s="4">
        <v>323</v>
      </c>
      <c r="I16" s="12">
        <f t="shared" si="0"/>
        <v>698</v>
      </c>
    </row>
    <row r="17" spans="1:9" x14ac:dyDescent="0.3">
      <c r="A17" s="15"/>
      <c r="B17" s="16"/>
      <c r="C17" s="9" t="s">
        <v>9</v>
      </c>
      <c r="D17" s="4">
        <f>53+14</f>
        <v>67</v>
      </c>
      <c r="E17" s="4">
        <v>69</v>
      </c>
      <c r="F17" s="4">
        <v>66</v>
      </c>
      <c r="G17" s="4">
        <v>17</v>
      </c>
      <c r="H17" s="4">
        <v>117</v>
      </c>
      <c r="I17" s="12">
        <f t="shared" si="0"/>
        <v>336</v>
      </c>
    </row>
    <row r="18" spans="1:9" x14ac:dyDescent="0.3">
      <c r="A18" s="17"/>
      <c r="B18" s="18"/>
      <c r="C18" s="9" t="s">
        <v>10</v>
      </c>
      <c r="D18" s="6">
        <f>D17/D16</f>
        <v>0.45270270270270269</v>
      </c>
      <c r="E18" s="6">
        <f t="shared" ref="E18:I18" si="5">E17/E16</f>
        <v>0.57024793388429751</v>
      </c>
      <c r="F18" s="6">
        <f t="shared" si="5"/>
        <v>0.86842105263157898</v>
      </c>
      <c r="G18" s="6">
        <f t="shared" si="5"/>
        <v>0.56666666666666665</v>
      </c>
      <c r="H18" s="6">
        <f t="shared" si="5"/>
        <v>0.36222910216718268</v>
      </c>
      <c r="I18" s="6">
        <f t="shared" si="5"/>
        <v>0.48137535816618909</v>
      </c>
    </row>
    <row r="19" spans="1:9" x14ac:dyDescent="0.3">
      <c r="A19" s="13" t="s">
        <v>15</v>
      </c>
      <c r="B19" s="14"/>
      <c r="C19" s="9" t="s">
        <v>8</v>
      </c>
      <c r="D19" s="4">
        <f>139+53</f>
        <v>192</v>
      </c>
      <c r="E19" s="4">
        <v>125</v>
      </c>
      <c r="F19" s="4">
        <v>86</v>
      </c>
      <c r="G19" s="4">
        <v>37</v>
      </c>
      <c r="H19" s="7">
        <v>248</v>
      </c>
      <c r="I19" s="12">
        <f t="shared" si="0"/>
        <v>688</v>
      </c>
    </row>
    <row r="20" spans="1:9" x14ac:dyDescent="0.3">
      <c r="A20" s="15"/>
      <c r="B20" s="16"/>
      <c r="C20" s="9" t="s">
        <v>9</v>
      </c>
      <c r="D20" s="4">
        <f>67+15</f>
        <v>82</v>
      </c>
      <c r="E20" s="4">
        <f>8+48+7</f>
        <v>63</v>
      </c>
      <c r="F20" s="4">
        <v>73</v>
      </c>
      <c r="G20" s="4">
        <v>24</v>
      </c>
      <c r="H20" s="4">
        <v>99</v>
      </c>
      <c r="I20" s="12">
        <f t="shared" si="0"/>
        <v>341</v>
      </c>
    </row>
    <row r="21" spans="1:9" x14ac:dyDescent="0.3">
      <c r="A21" s="17"/>
      <c r="B21" s="18"/>
      <c r="C21" s="9" t="s">
        <v>10</v>
      </c>
      <c r="D21" s="6">
        <f>D20/D19</f>
        <v>0.42708333333333331</v>
      </c>
      <c r="E21" s="6">
        <f t="shared" ref="E21:I21" si="6">E20/E19</f>
        <v>0.504</v>
      </c>
      <c r="F21" s="6">
        <f t="shared" si="6"/>
        <v>0.84883720930232553</v>
      </c>
      <c r="G21" s="6">
        <f t="shared" si="6"/>
        <v>0.64864864864864868</v>
      </c>
      <c r="H21" s="6">
        <f t="shared" si="6"/>
        <v>0.39919354838709675</v>
      </c>
      <c r="I21" s="6">
        <f t="shared" si="6"/>
        <v>0.49563953488372092</v>
      </c>
    </row>
    <row r="22" spans="1:9" x14ac:dyDescent="0.3">
      <c r="A22" s="13" t="s">
        <v>16</v>
      </c>
      <c r="B22" s="14"/>
      <c r="C22" s="9" t="s">
        <v>8</v>
      </c>
      <c r="D22" s="4">
        <f>219+77</f>
        <v>296</v>
      </c>
      <c r="E22" s="4">
        <f>12+89+15+9</f>
        <v>125</v>
      </c>
      <c r="F22" s="4">
        <f>29+41+18+15</f>
        <v>103</v>
      </c>
      <c r="G22" s="4">
        <f>40+38+13</f>
        <v>91</v>
      </c>
      <c r="H22" s="4">
        <f>236+32+30+15</f>
        <v>313</v>
      </c>
      <c r="I22" s="12">
        <f t="shared" si="0"/>
        <v>928</v>
      </c>
    </row>
    <row r="23" spans="1:9" x14ac:dyDescent="0.3">
      <c r="A23" s="15"/>
      <c r="B23" s="16"/>
      <c r="C23" s="9" t="s">
        <v>9</v>
      </c>
      <c r="D23" s="4">
        <f>68+16</f>
        <v>84</v>
      </c>
      <c r="E23" s="4">
        <f>12+49+6+2</f>
        <v>69</v>
      </c>
      <c r="F23" s="4">
        <f>29+41+4+9</f>
        <v>83</v>
      </c>
      <c r="G23" s="4">
        <f>24+7+4</f>
        <v>35</v>
      </c>
      <c r="H23" s="4">
        <f>89+7+15+4</f>
        <v>115</v>
      </c>
      <c r="I23" s="12">
        <f t="shared" si="0"/>
        <v>386</v>
      </c>
    </row>
    <row r="24" spans="1:9" x14ac:dyDescent="0.3">
      <c r="A24" s="17"/>
      <c r="B24" s="18"/>
      <c r="C24" s="9" t="s">
        <v>10</v>
      </c>
      <c r="D24" s="6">
        <f>D23/D22</f>
        <v>0.28378378378378377</v>
      </c>
      <c r="E24" s="6">
        <f t="shared" ref="E24:I24" si="7">E23/E22</f>
        <v>0.55200000000000005</v>
      </c>
      <c r="F24" s="6">
        <f t="shared" si="7"/>
        <v>0.80582524271844658</v>
      </c>
      <c r="G24" s="6">
        <f t="shared" si="7"/>
        <v>0.38461538461538464</v>
      </c>
      <c r="H24" s="6">
        <f t="shared" si="7"/>
        <v>0.36741214057507987</v>
      </c>
      <c r="I24" s="6">
        <f t="shared" si="7"/>
        <v>0.41594827586206895</v>
      </c>
    </row>
    <row r="25" spans="1:9" x14ac:dyDescent="0.3">
      <c r="A25" s="19" t="s">
        <v>17</v>
      </c>
      <c r="B25" s="20"/>
      <c r="C25" s="10" t="s">
        <v>8</v>
      </c>
      <c r="D25" s="5">
        <f>SUM(D4,D7,D10,D13,D16,D19,D22)</f>
        <v>1160</v>
      </c>
      <c r="E25" s="5">
        <f>SUM(E4,E7,E10,E13,E16,E19,E22)</f>
        <v>777</v>
      </c>
      <c r="F25" s="5">
        <f>SUM(F4,F7,F10,F13,F16,F19,F22)</f>
        <v>520</v>
      </c>
      <c r="G25" s="5">
        <f>SUM(G4,G7,G10,G13,G16,G19,G22)</f>
        <v>297</v>
      </c>
      <c r="H25" s="5">
        <f>SUM(H4,H7,H10,H13,H16,H19,H22)</f>
        <v>2523</v>
      </c>
      <c r="I25" s="5">
        <f t="shared" si="0"/>
        <v>5277</v>
      </c>
    </row>
    <row r="26" spans="1:9" x14ac:dyDescent="0.3">
      <c r="A26" s="21"/>
      <c r="B26" s="22"/>
      <c r="C26" s="10" t="s">
        <v>9</v>
      </c>
      <c r="D26" s="5">
        <f>SUM(D5,D8,D11,D14,D17,D20,D23)</f>
        <v>379</v>
      </c>
      <c r="E26" s="5">
        <f>SUM(E5,E8,E11,E14,E17,E20,E23)</f>
        <v>356</v>
      </c>
      <c r="F26" s="5">
        <f>SUM(F5,F8,F11,F14,F17,F20, F23)</f>
        <v>431</v>
      </c>
      <c r="G26" s="5">
        <f>SUM(G5,G8,G11,G14,G17,G20, G23)</f>
        <v>124</v>
      </c>
      <c r="H26" s="5">
        <f>SUM(H5,H8,H11,H14,H17,H20,H23)</f>
        <v>821</v>
      </c>
      <c r="I26" s="5">
        <f>SUM(D26:H26)</f>
        <v>2111</v>
      </c>
    </row>
    <row r="27" spans="1:9" x14ac:dyDescent="0.3">
      <c r="A27" s="23"/>
      <c r="B27" s="24"/>
      <c r="C27" s="10" t="s">
        <v>10</v>
      </c>
      <c r="D27" s="8">
        <f>D26/D25</f>
        <v>0.3267241379310345</v>
      </c>
      <c r="E27" s="8">
        <f t="shared" ref="E27:I27" si="8">E26/E25</f>
        <v>0.45817245817245816</v>
      </c>
      <c r="F27" s="8">
        <f t="shared" si="8"/>
        <v>0.8288461538461539</v>
      </c>
      <c r="G27" s="8">
        <f t="shared" si="8"/>
        <v>0.4175084175084175</v>
      </c>
      <c r="H27" s="8">
        <f t="shared" si="8"/>
        <v>0.32540626238604836</v>
      </c>
      <c r="I27" s="8">
        <f t="shared" si="8"/>
        <v>0.40003790032215275</v>
      </c>
    </row>
    <row r="29" spans="1:9" x14ac:dyDescent="0.3">
      <c r="A29" t="s">
        <v>19</v>
      </c>
    </row>
  </sheetData>
  <mergeCells count="9">
    <mergeCell ref="A19:B21"/>
    <mergeCell ref="A22:B24"/>
    <mergeCell ref="A25:B27"/>
    <mergeCell ref="A3:B3"/>
    <mergeCell ref="A4:B6"/>
    <mergeCell ref="A7:B9"/>
    <mergeCell ref="A10:B12"/>
    <mergeCell ref="A13:B15"/>
    <mergeCell ref="A16:B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2FE73-133E-46D5-A001-DF5194039389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17285b46-b8d2-4055-80ea-cef0bf0cfa5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96BFC6-9813-42AA-9F9F-CC189C807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7E176C-AD8F-4DEE-8938-7FD2F4F99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Gašparović</dc:creator>
  <cp:lastModifiedBy>Filip Gašparović</cp:lastModifiedBy>
  <dcterms:created xsi:type="dcterms:W3CDTF">2015-06-05T18:17:20Z</dcterms:created>
  <dcterms:modified xsi:type="dcterms:W3CDTF">2023-12-14T13:15:46Z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