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C:\Users\Procelnik\Desktop\OTVORENI PODACI\Financijski-izvjestaji-2021\"/>
    </mc:Choice>
  </mc:AlternateContent>
  <xr:revisionPtr revIDLastSave="0" documentId="8_{0DF3D68A-A4ED-4D61-AD5C-2BC8E7468069}" xr6:coauthVersionLast="47" xr6:coauthVersionMax="47" xr10:uidLastSave="{00000000-0000-0000-0000-000000000000}"/>
  <bookViews>
    <workbookView xWindow="780" yWindow="780" windowWidth="21600" windowHeight="11340" firstSheet="2"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fullCalcOnLoad="1"/>
</workbook>
</file>

<file path=xl/calcChain.xml><?xml version="1.0" encoding="utf-8"?>
<calcChain xmlns="http://schemas.openxmlformats.org/spreadsheetml/2006/main">
  <c r="I3" i="3" l="1"/>
  <c r="G197" i="3" s="1"/>
  <c r="E197" i="3" s="1"/>
  <c r="Q3" i="3"/>
  <c r="G184" i="3" s="1"/>
  <c r="E184" i="3" s="1"/>
  <c r="O3" i="3"/>
  <c r="B184" i="3"/>
  <c r="H295" i="3"/>
  <c r="G295" i="3"/>
  <c r="E295" i="3" s="1"/>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H187" i="3"/>
  <c r="M197" i="3"/>
  <c r="F197" i="3" s="1"/>
  <c r="F196" i="3"/>
  <c r="H3" i="3"/>
  <c r="L307" i="3" s="1"/>
  <c r="F307" i="3" s="1"/>
  <c r="C5" i="37"/>
  <c r="D5" i="37"/>
  <c r="C6" i="37"/>
  <c r="H6" i="37"/>
  <c r="D6" i="37"/>
  <c r="C7" i="37"/>
  <c r="D7" i="37"/>
  <c r="H7" i="37" s="1"/>
  <c r="C8" i="37"/>
  <c r="H8" i="37" s="1"/>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H27" i="37" s="1"/>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H56" i="37" s="1"/>
  <c r="D56" i="37"/>
  <c r="C57" i="37"/>
  <c r="H57" i="37" s="1"/>
  <c r="D57" i="37"/>
  <c r="C59" i="37"/>
  <c r="D59" i="37"/>
  <c r="C60" i="37"/>
  <c r="D60" i="37"/>
  <c r="C62" i="37"/>
  <c r="D62" i="37"/>
  <c r="C63" i="37"/>
  <c r="D63" i="37"/>
  <c r="C65" i="37"/>
  <c r="D65" i="37"/>
  <c r="H65" i="37" s="1"/>
  <c r="C66" i="37"/>
  <c r="D66" i="37"/>
  <c r="C68" i="37"/>
  <c r="D68" i="37"/>
  <c r="C69" i="37"/>
  <c r="D69" i="37"/>
  <c r="C71" i="37"/>
  <c r="D71" i="37"/>
  <c r="H71" i="37" s="1"/>
  <c r="C72" i="37"/>
  <c r="H72" i="37" s="1"/>
  <c r="D72" i="37"/>
  <c r="C74" i="37"/>
  <c r="D74" i="37"/>
  <c r="C75" i="37"/>
  <c r="D75" i="37"/>
  <c r="C76" i="37"/>
  <c r="D76" i="37"/>
  <c r="C77" i="37"/>
  <c r="D77" i="37"/>
  <c r="C80" i="37"/>
  <c r="D80" i="37"/>
  <c r="C81" i="37"/>
  <c r="D81" i="37"/>
  <c r="C82" i="37"/>
  <c r="H82" i="37" s="1"/>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H113" i="37" s="1"/>
  <c r="C114" i="37"/>
  <c r="D114" i="37"/>
  <c r="C115" i="37"/>
  <c r="D115" i="37"/>
  <c r="C117" i="37"/>
  <c r="H117" i="37" s="1"/>
  <c r="D117" i="37"/>
  <c r="C118" i="37"/>
  <c r="H118" i="37" s="1"/>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H162" i="37" s="1"/>
  <c r="D162" i="37"/>
  <c r="C163" i="37"/>
  <c r="D163" i="37"/>
  <c r="H163" i="37" s="1"/>
  <c r="C164" i="37"/>
  <c r="D164" i="37"/>
  <c r="C166" i="37"/>
  <c r="H166" i="37"/>
  <c r="D166" i="37"/>
  <c r="C167" i="37"/>
  <c r="D167" i="37"/>
  <c r="C168" i="37"/>
  <c r="D168" i="37"/>
  <c r="C169" i="37"/>
  <c r="D169" i="37"/>
  <c r="C170" i="37"/>
  <c r="D170" i="37"/>
  <c r="C171" i="37"/>
  <c r="D171" i="37"/>
  <c r="C172" i="37"/>
  <c r="D172" i="37"/>
  <c r="C174" i="37"/>
  <c r="H174" i="37"/>
  <c r="D174" i="37"/>
  <c r="C175" i="37"/>
  <c r="D175" i="37"/>
  <c r="C176" i="37"/>
  <c r="D176" i="37"/>
  <c r="C177" i="37"/>
  <c r="D177" i="37"/>
  <c r="C178" i="37"/>
  <c r="H178" i="37" s="1"/>
  <c r="D178" i="37"/>
  <c r="C179" i="37"/>
  <c r="D179" i="37"/>
  <c r="C180" i="37"/>
  <c r="D180" i="37"/>
  <c r="C181" i="37"/>
  <c r="D181" i="37"/>
  <c r="C182" i="37"/>
  <c r="H182" i="37" s="1"/>
  <c r="D182" i="37"/>
  <c r="C183" i="37"/>
  <c r="D183" i="37"/>
  <c r="H183" i="37" s="1"/>
  <c r="C185" i="37"/>
  <c r="D185" i="37"/>
  <c r="H185" i="37"/>
  <c r="C186" i="37"/>
  <c r="D186" i="37"/>
  <c r="C187" i="37"/>
  <c r="D187" i="37"/>
  <c r="C188" i="37"/>
  <c r="D188" i="37"/>
  <c r="C189" i="37"/>
  <c r="H189" i="37" s="1"/>
  <c r="D189" i="37"/>
  <c r="C190" i="37"/>
  <c r="D190" i="37"/>
  <c r="H190" i="37" s="1"/>
  <c r="C191" i="37"/>
  <c r="D191" i="37"/>
  <c r="H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H228" i="37" s="1"/>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H256" i="37" s="1"/>
  <c r="D256" i="37"/>
  <c r="C257" i="37"/>
  <c r="D257" i="37"/>
  <c r="H257" i="37" s="1"/>
  <c r="C258" i="37"/>
  <c r="D258" i="37"/>
  <c r="C261" i="37"/>
  <c r="D261" i="37"/>
  <c r="C262" i="37"/>
  <c r="D262" i="37"/>
  <c r="C263" i="37"/>
  <c r="D263" i="37"/>
  <c r="C265" i="37"/>
  <c r="D265" i="37"/>
  <c r="H265" i="37" s="1"/>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H289" i="37" s="1"/>
  <c r="C290" i="37"/>
  <c r="D290" i="37"/>
  <c r="C291" i="37"/>
  <c r="D291" i="37"/>
  <c r="H291" i="37" s="1"/>
  <c r="C292" i="37"/>
  <c r="D292" i="37"/>
  <c r="C296" i="37"/>
  <c r="H296" i="37"/>
  <c r="D296" i="37"/>
  <c r="C297" i="37"/>
  <c r="D297" i="37"/>
  <c r="C298" i="37"/>
  <c r="H298" i="37" s="1"/>
  <c r="D298" i="37"/>
  <c r="C300" i="37"/>
  <c r="D300" i="37"/>
  <c r="C301" i="37"/>
  <c r="D301" i="37"/>
  <c r="C302" i="37"/>
  <c r="D302" i="37"/>
  <c r="C303" i="37"/>
  <c r="H303" i="37" s="1"/>
  <c r="D303" i="37"/>
  <c r="C304" i="37"/>
  <c r="D304" i="37"/>
  <c r="C305" i="37"/>
  <c r="D305" i="37"/>
  <c r="C308" i="37"/>
  <c r="D308" i="37"/>
  <c r="H308" i="37"/>
  <c r="C309" i="37"/>
  <c r="D309" i="37"/>
  <c r="C310" i="37"/>
  <c r="D310" i="37"/>
  <c r="H310" i="37" s="1"/>
  <c r="C311" i="37"/>
  <c r="D311" i="37"/>
  <c r="C313" i="37"/>
  <c r="D313" i="37"/>
  <c r="C314" i="37"/>
  <c r="D314" i="37"/>
  <c r="C315" i="37"/>
  <c r="D315" i="37"/>
  <c r="H315" i="37" s="1"/>
  <c r="C316" i="37"/>
  <c r="D316" i="37"/>
  <c r="C317" i="37"/>
  <c r="D317" i="37"/>
  <c r="C318" i="37"/>
  <c r="D318" i="37"/>
  <c r="C319" i="37"/>
  <c r="D319" i="37"/>
  <c r="H319" i="37" s="1"/>
  <c r="C320" i="37"/>
  <c r="D320" i="37"/>
  <c r="C322" i="37"/>
  <c r="D322" i="37"/>
  <c r="C323" i="37"/>
  <c r="D323" i="37"/>
  <c r="C324" i="37"/>
  <c r="D324" i="37"/>
  <c r="H324" i="37" s="1"/>
  <c r="C325" i="37"/>
  <c r="D325" i="37"/>
  <c r="C327" i="37"/>
  <c r="D327" i="37"/>
  <c r="C328" i="37"/>
  <c r="D328" i="37"/>
  <c r="C329" i="37"/>
  <c r="D329" i="37"/>
  <c r="H329" i="37" s="1"/>
  <c r="C330" i="37"/>
  <c r="D330" i="37"/>
  <c r="C332" i="37"/>
  <c r="D332" i="37"/>
  <c r="C333" i="37"/>
  <c r="D333" i="37"/>
  <c r="C335" i="37"/>
  <c r="D335" i="37"/>
  <c r="H335" i="37" s="1"/>
  <c r="C336" i="37"/>
  <c r="D336" i="37"/>
  <c r="C337" i="37"/>
  <c r="D337" i="37"/>
  <c r="C338" i="37"/>
  <c r="D338" i="37"/>
  <c r="C341" i="37"/>
  <c r="D341" i="37"/>
  <c r="H341" i="37" s="1"/>
  <c r="C342" i="37"/>
  <c r="D342" i="37"/>
  <c r="C344" i="37"/>
  <c r="D344" i="37"/>
  <c r="C348" i="37"/>
  <c r="H348" i="37" s="1"/>
  <c r="D348" i="37"/>
  <c r="C349" i="37"/>
  <c r="D349" i="37"/>
  <c r="C350" i="37"/>
  <c r="D350" i="37"/>
  <c r="C352" i="37"/>
  <c r="D352" i="37"/>
  <c r="C353" i="37"/>
  <c r="D353" i="37"/>
  <c r="C354" i="37"/>
  <c r="D354" i="37"/>
  <c r="C355" i="37"/>
  <c r="D355" i="37"/>
  <c r="C356" i="37"/>
  <c r="D356" i="37"/>
  <c r="C357" i="37"/>
  <c r="D357" i="37"/>
  <c r="C360" i="37"/>
  <c r="D360" i="37"/>
  <c r="C361" i="37"/>
  <c r="D361" i="37"/>
  <c r="C362" i="37"/>
  <c r="H362" i="37" s="1"/>
  <c r="D362" i="37"/>
  <c r="C363" i="37"/>
  <c r="H363" i="37" s="1"/>
  <c r="D363" i="37"/>
  <c r="C365" i="37"/>
  <c r="D365" i="37"/>
  <c r="H365" i="37" s="1"/>
  <c r="C366" i="37"/>
  <c r="D366" i="37"/>
  <c r="C367" i="37"/>
  <c r="D367" i="37"/>
  <c r="C368" i="37"/>
  <c r="D368" i="37"/>
  <c r="C369" i="37"/>
  <c r="D369" i="37"/>
  <c r="C370" i="37"/>
  <c r="D370" i="37"/>
  <c r="C371" i="37"/>
  <c r="H371" i="37" s="1"/>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H398" i="37" s="1"/>
  <c r="C399" i="37"/>
  <c r="D399" i="37"/>
  <c r="C400" i="37"/>
  <c r="D400" i="37"/>
  <c r="C401" i="37"/>
  <c r="D401" i="37"/>
  <c r="C404" i="37"/>
  <c r="D404" i="37"/>
  <c r="C405" i="37"/>
  <c r="D405" i="37"/>
  <c r="C406" i="37"/>
  <c r="H406" i="37" s="1"/>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H643" i="37" s="1"/>
  <c r="D643" i="37"/>
  <c r="C644" i="37"/>
  <c r="D644" i="37"/>
  <c r="C1301" i="37"/>
  <c r="H1301" i="37" s="1"/>
  <c r="D1301" i="37"/>
  <c r="C1302" i="37"/>
  <c r="D1302" i="37"/>
  <c r="C1303" i="37"/>
  <c r="H1303" i="37" s="1"/>
  <c r="D1303" i="37"/>
  <c r="C1305" i="37"/>
  <c r="D1305" i="37"/>
  <c r="C1306" i="37"/>
  <c r="D1306" i="37"/>
  <c r="C1308" i="37"/>
  <c r="D1308" i="37"/>
  <c r="C1309" i="37"/>
  <c r="D1309" i="37"/>
  <c r="C1310" i="37"/>
  <c r="H1310" i="37" s="1"/>
  <c r="D1310" i="37"/>
  <c r="C1311" i="37"/>
  <c r="D1311" i="37"/>
  <c r="C1312" i="37"/>
  <c r="D1312" i="37"/>
  <c r="C1313" i="37"/>
  <c r="D1313" i="37"/>
  <c r="H1313" i="37" s="1"/>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H1328" i="37" s="1"/>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H1379" i="37" s="1"/>
  <c r="C1380" i="37"/>
  <c r="D1380" i="37"/>
  <c r="H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H1403" i="37" s="1"/>
  <c r="D1403" i="37"/>
  <c r="C1404" i="37"/>
  <c r="D1404" i="37"/>
  <c r="C1405" i="37"/>
  <c r="D1405" i="37"/>
  <c r="C1406" i="37"/>
  <c r="D1406" i="37"/>
  <c r="C1407" i="37"/>
  <c r="D1407" i="37"/>
  <c r="C1410" i="37"/>
  <c r="D1410" i="37"/>
  <c r="C1411" i="37"/>
  <c r="D1411" i="37"/>
  <c r="H1411" i="37"/>
  <c r="C1413" i="37"/>
  <c r="D1413" i="37"/>
  <c r="C1414" i="37"/>
  <c r="D1414" i="37"/>
  <c r="C1415" i="37"/>
  <c r="D1415" i="37"/>
  <c r="C1417" i="37"/>
  <c r="D1417" i="37"/>
  <c r="C1418" i="37"/>
  <c r="D1418" i="37"/>
  <c r="H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H1431" i="37" s="1"/>
  <c r="D1431" i="37"/>
  <c r="C1432" i="37"/>
  <c r="H1432" i="37" s="1"/>
  <c r="D1432" i="37"/>
  <c r="C1433" i="37"/>
  <c r="D1433" i="37"/>
  <c r="C1434" i="37"/>
  <c r="H1434" i="37" s="1"/>
  <c r="D1434" i="37"/>
  <c r="L3" i="3"/>
  <c r="C987" i="37"/>
  <c r="D987" i="37"/>
  <c r="C988" i="37"/>
  <c r="D988" i="37"/>
  <c r="C989" i="37"/>
  <c r="D989" i="37"/>
  <c r="C992" i="37"/>
  <c r="D992" i="37"/>
  <c r="H992" i="37"/>
  <c r="C993" i="37"/>
  <c r="D993" i="37"/>
  <c r="C994" i="37"/>
  <c r="D994" i="37"/>
  <c r="C995" i="37"/>
  <c r="H995" i="37" s="1"/>
  <c r="D995" i="37"/>
  <c r="C996" i="37"/>
  <c r="H996" i="37" s="1"/>
  <c r="D996" i="37"/>
  <c r="C998" i="37"/>
  <c r="D998" i="37"/>
  <c r="C999" i="37"/>
  <c r="D999" i="37"/>
  <c r="C1000" i="37"/>
  <c r="H1000" i="37" s="1"/>
  <c r="D1000" i="37"/>
  <c r="C1001" i="37"/>
  <c r="D1001" i="37"/>
  <c r="C1002" i="37"/>
  <c r="D1002" i="37"/>
  <c r="C1003" i="37"/>
  <c r="D1003" i="37"/>
  <c r="H1003" i="37" s="1"/>
  <c r="C1004" i="37"/>
  <c r="D1004" i="37"/>
  <c r="H1004" i="37" s="1"/>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H1027" i="37" s="1"/>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H1116" i="37" s="1"/>
  <c r="D1116" i="37"/>
  <c r="C1117" i="37"/>
  <c r="D1117" i="37"/>
  <c r="C1118" i="37"/>
  <c r="D1118" i="37"/>
  <c r="C1119" i="37"/>
  <c r="D1119" i="37"/>
  <c r="C1121" i="37"/>
  <c r="D1121" i="37"/>
  <c r="C1122" i="37"/>
  <c r="D1122" i="37"/>
  <c r="C1123" i="37"/>
  <c r="D1123" i="37"/>
  <c r="C1125" i="37"/>
  <c r="H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H1141" i="37" s="1"/>
  <c r="C1143" i="37"/>
  <c r="D1143" i="37"/>
  <c r="C1144" i="37"/>
  <c r="D1144" i="37"/>
  <c r="C1145" i="37"/>
  <c r="D1145" i="37"/>
  <c r="C1146" i="37"/>
  <c r="D1146" i="37"/>
  <c r="C1147" i="37"/>
  <c r="D1147" i="37"/>
  <c r="C1149" i="37"/>
  <c r="D1149" i="37"/>
  <c r="C1150" i="37"/>
  <c r="D1150" i="37"/>
  <c r="C1151" i="37"/>
  <c r="D1151" i="37"/>
  <c r="C1155" i="37"/>
  <c r="D1155" i="37"/>
  <c r="C1156" i="37"/>
  <c r="D1156" i="37"/>
  <c r="H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H1217" i="37" s="1"/>
  <c r="D1217" i="37"/>
  <c r="C1218" i="37"/>
  <c r="D1218" i="37"/>
  <c r="H1218" i="37" s="1"/>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H1241" i="37" s="1"/>
  <c r="C1480" i="37"/>
  <c r="C1482" i="37"/>
  <c r="C1484" i="37"/>
  <c r="C1485" i="37"/>
  <c r="C1486" i="37"/>
  <c r="H1486" i="37" s="1"/>
  <c r="C1487" i="37"/>
  <c r="C1488" i="37"/>
  <c r="C1489" i="37"/>
  <c r="H1489" i="37"/>
  <c r="C1490" i="37"/>
  <c r="C1491" i="37"/>
  <c r="H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G283" i="3"/>
  <c r="H7" i="3"/>
  <c r="P3" i="3"/>
  <c r="H5" i="3"/>
  <c r="T6" i="3"/>
  <c r="H170" i="3"/>
  <c r="H284" i="3"/>
  <c r="F284" i="3"/>
  <c r="A204" i="3"/>
  <c r="A205" i="3" s="1"/>
  <c r="A206" i="3" s="1"/>
  <c r="A207" i="3" s="1"/>
  <c r="A208" i="3"/>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285" i="3"/>
  <c r="H285" i="3"/>
  <c r="E285" i="3"/>
  <c r="F285" i="3"/>
  <c r="F293" i="3"/>
  <c r="N2" i="42"/>
  <c r="N3" i="42" s="1"/>
  <c r="G30" i="3"/>
  <c r="E30" i="3" s="1"/>
  <c r="B30" i="3" s="1"/>
  <c r="H30" i="3"/>
  <c r="G25" i="3"/>
  <c r="E25" i="3" s="1"/>
  <c r="H25" i="3"/>
  <c r="G26" i="3"/>
  <c r="E26" i="3" s="1"/>
  <c r="H26" i="3"/>
  <c r="G27" i="3"/>
  <c r="H27" i="3"/>
  <c r="E27" i="3"/>
  <c r="G28" i="3"/>
  <c r="H28" i="3"/>
  <c r="E28" i="3" s="1"/>
  <c r="B28" i="3"/>
  <c r="G29" i="3"/>
  <c r="H29" i="3"/>
  <c r="E29" i="3" s="1"/>
  <c r="B29" i="3" s="1"/>
  <c r="G31" i="3"/>
  <c r="H31" i="3"/>
  <c r="E31" i="3" s="1"/>
  <c r="B31" i="3" s="1"/>
  <c r="G32" i="3"/>
  <c r="H32" i="3"/>
  <c r="E32" i="3" s="1"/>
  <c r="G33" i="3"/>
  <c r="E33" i="3" s="1"/>
  <c r="H33" i="3"/>
  <c r="G34" i="3"/>
  <c r="H34" i="3"/>
  <c r="G35" i="3"/>
  <c r="E35" i="3" s="1"/>
  <c r="H35" i="3"/>
  <c r="G36" i="3"/>
  <c r="H36" i="3"/>
  <c r="E36" i="3"/>
  <c r="G37" i="3"/>
  <c r="H37" i="3"/>
  <c r="E37" i="3"/>
  <c r="G38" i="3"/>
  <c r="E38" i="3" s="1"/>
  <c r="B38" i="3" s="1"/>
  <c r="H38" i="3"/>
  <c r="G39" i="3"/>
  <c r="H39" i="3"/>
  <c r="G40" i="3"/>
  <c r="H40" i="3"/>
  <c r="E40" i="3" s="1"/>
  <c r="G41" i="3"/>
  <c r="H41" i="3"/>
  <c r="E41" i="3"/>
  <c r="B41" i="3" s="1"/>
  <c r="G42" i="3"/>
  <c r="H42" i="3"/>
  <c r="E42" i="3"/>
  <c r="G43" i="3"/>
  <c r="E43" i="3" s="1"/>
  <c r="B43" i="3" s="1"/>
  <c r="H43" i="3"/>
  <c r="G44" i="3"/>
  <c r="E44" i="3" s="1"/>
  <c r="B44" i="3" s="1"/>
  <c r="H44" i="3"/>
  <c r="G45" i="3"/>
  <c r="E45" i="3" s="1"/>
  <c r="H45" i="3"/>
  <c r="B45" i="3"/>
  <c r="G46" i="3"/>
  <c r="E46" i="3" s="1"/>
  <c r="H46" i="3"/>
  <c r="B46" i="3"/>
  <c r="G47" i="3"/>
  <c r="E47" i="3" s="1"/>
  <c r="B47" i="3" s="1"/>
  <c r="H47" i="3"/>
  <c r="G48" i="3"/>
  <c r="E48" i="3" s="1"/>
  <c r="B48" i="3" s="1"/>
  <c r="H48" i="3"/>
  <c r="G49" i="3"/>
  <c r="E49" i="3" s="1"/>
  <c r="H49" i="3"/>
  <c r="B49" i="3"/>
  <c r="G50" i="3"/>
  <c r="E50" i="3" s="1"/>
  <c r="H50" i="3"/>
  <c r="B50" i="3"/>
  <c r="G51" i="3"/>
  <c r="E51" i="3" s="1"/>
  <c r="H51" i="3"/>
  <c r="G52" i="3"/>
  <c r="H52" i="3"/>
  <c r="G53" i="3"/>
  <c r="E53" i="3" s="1"/>
  <c r="H53" i="3"/>
  <c r="G54" i="3"/>
  <c r="H54" i="3"/>
  <c r="E54" i="3" s="1"/>
  <c r="G55" i="3"/>
  <c r="E55" i="3" s="1"/>
  <c r="H55" i="3"/>
  <c r="G56" i="3"/>
  <c r="H56" i="3"/>
  <c r="G57" i="3"/>
  <c r="H57" i="3"/>
  <c r="G58" i="3"/>
  <c r="H58" i="3"/>
  <c r="E58" i="3" s="1"/>
  <c r="G59" i="3"/>
  <c r="H59" i="3"/>
  <c r="E59" i="3"/>
  <c r="G60" i="3"/>
  <c r="E60" i="3" s="1"/>
  <c r="H60" i="3"/>
  <c r="G61" i="3"/>
  <c r="H61" i="3"/>
  <c r="G62" i="3"/>
  <c r="H62" i="3"/>
  <c r="E62" i="3" s="1"/>
  <c r="B62" i="3" s="1"/>
  <c r="G63" i="3"/>
  <c r="H63" i="3"/>
  <c r="E63" i="3" s="1"/>
  <c r="G64" i="3"/>
  <c r="H64" i="3"/>
  <c r="E64" i="3"/>
  <c r="G65" i="3"/>
  <c r="E65" i="3" s="1"/>
  <c r="H65" i="3"/>
  <c r="G66" i="3"/>
  <c r="H66" i="3"/>
  <c r="E66" i="3" s="1"/>
  <c r="G67" i="3"/>
  <c r="H67" i="3"/>
  <c r="E67" i="3"/>
  <c r="G68" i="3"/>
  <c r="E68" i="3" s="1"/>
  <c r="H68" i="3"/>
  <c r="G69" i="3"/>
  <c r="E69" i="3" s="1"/>
  <c r="H69" i="3"/>
  <c r="G70" i="3"/>
  <c r="H70" i="3"/>
  <c r="E70" i="3"/>
  <c r="G71" i="3"/>
  <c r="H71" i="3"/>
  <c r="E71" i="3" s="1"/>
  <c r="B71" i="3" s="1"/>
  <c r="G72" i="3"/>
  <c r="H72" i="3"/>
  <c r="E72" i="3" s="1"/>
  <c r="B72" i="3" s="1"/>
  <c r="G73" i="3"/>
  <c r="H73" i="3"/>
  <c r="E73" i="3" s="1"/>
  <c r="G74" i="3"/>
  <c r="E74" i="3" s="1"/>
  <c r="H74" i="3"/>
  <c r="G75" i="3"/>
  <c r="H75" i="3"/>
  <c r="G76" i="3"/>
  <c r="E76" i="3" s="1"/>
  <c r="H76" i="3"/>
  <c r="G77" i="3"/>
  <c r="H77" i="3"/>
  <c r="E77" i="3"/>
  <c r="G78" i="3"/>
  <c r="H78" i="3"/>
  <c r="E78" i="3"/>
  <c r="G79" i="3"/>
  <c r="E79" i="3" s="1"/>
  <c r="H79" i="3"/>
  <c r="G80" i="3"/>
  <c r="H80" i="3"/>
  <c r="E80" i="3"/>
  <c r="G81" i="3"/>
  <c r="H81" i="3"/>
  <c r="E81" i="3" s="1"/>
  <c r="G82" i="3"/>
  <c r="E82" i="3" s="1"/>
  <c r="H82" i="3"/>
  <c r="G83" i="3"/>
  <c r="H83" i="3"/>
  <c r="G84" i="3"/>
  <c r="H84" i="3"/>
  <c r="E84" i="3" s="1"/>
  <c r="G85" i="3"/>
  <c r="H85" i="3"/>
  <c r="E85" i="3"/>
  <c r="G86" i="3"/>
  <c r="E86" i="3" s="1"/>
  <c r="H86" i="3"/>
  <c r="G87" i="3"/>
  <c r="H87" i="3"/>
  <c r="G88" i="3"/>
  <c r="E88" i="3" s="1"/>
  <c r="H88" i="3"/>
  <c r="G89" i="3"/>
  <c r="H89" i="3"/>
  <c r="E89" i="3" s="1"/>
  <c r="G90" i="3"/>
  <c r="H90" i="3"/>
  <c r="E90" i="3"/>
  <c r="G91" i="3"/>
  <c r="H91" i="3"/>
  <c r="G92" i="3"/>
  <c r="H92" i="3"/>
  <c r="G93" i="3"/>
  <c r="H93" i="3"/>
  <c r="E93" i="3" s="1"/>
  <c r="G94" i="3"/>
  <c r="H94" i="3"/>
  <c r="E94" i="3"/>
  <c r="G95" i="3"/>
  <c r="E95" i="3" s="1"/>
  <c r="H95" i="3"/>
  <c r="G96" i="3"/>
  <c r="E96" i="3" s="1"/>
  <c r="H96" i="3"/>
  <c r="G97" i="3"/>
  <c r="H97" i="3"/>
  <c r="E97" i="3" s="1"/>
  <c r="G98" i="3"/>
  <c r="H98" i="3"/>
  <c r="E98" i="3"/>
  <c r="G99" i="3"/>
  <c r="E99" i="3" s="1"/>
  <c r="H99" i="3"/>
  <c r="G100" i="3"/>
  <c r="H100" i="3"/>
  <c r="E100" i="3" s="1"/>
  <c r="G101" i="3"/>
  <c r="H101" i="3"/>
  <c r="E101" i="3"/>
  <c r="G102" i="3"/>
  <c r="E102" i="3" s="1"/>
  <c r="H102" i="3"/>
  <c r="G103" i="3"/>
  <c r="H103" i="3"/>
  <c r="G104" i="3"/>
  <c r="E104" i="3" s="1"/>
  <c r="H104" i="3"/>
  <c r="G105" i="3"/>
  <c r="H105" i="3"/>
  <c r="E105" i="3" s="1"/>
  <c r="G106" i="3"/>
  <c r="H106" i="3"/>
  <c r="E106" i="3"/>
  <c r="G107" i="3"/>
  <c r="H107" i="3"/>
  <c r="G108" i="3"/>
  <c r="H108" i="3"/>
  <c r="G109" i="3"/>
  <c r="H109" i="3"/>
  <c r="E109" i="3"/>
  <c r="G110" i="3"/>
  <c r="H110" i="3"/>
  <c r="E110" i="3"/>
  <c r="G111" i="3"/>
  <c r="E111" i="3" s="1"/>
  <c r="H111" i="3"/>
  <c r="G112" i="3"/>
  <c r="E112" i="3" s="1"/>
  <c r="H112" i="3"/>
  <c r="G113" i="3"/>
  <c r="H113" i="3"/>
  <c r="E113" i="3" s="1"/>
  <c r="G114" i="3"/>
  <c r="H114" i="3"/>
  <c r="E114" i="3"/>
  <c r="G115" i="3"/>
  <c r="H115" i="3"/>
  <c r="G116" i="3"/>
  <c r="H116" i="3"/>
  <c r="E116" i="3" s="1"/>
  <c r="G117" i="3"/>
  <c r="H117" i="3"/>
  <c r="E117" i="3"/>
  <c r="G118" i="3"/>
  <c r="E118" i="3" s="1"/>
  <c r="H118" i="3"/>
  <c r="G119" i="3"/>
  <c r="E119" i="3" s="1"/>
  <c r="H119" i="3"/>
  <c r="G120" i="3"/>
  <c r="H120" i="3"/>
  <c r="E120" i="3"/>
  <c r="G121" i="3"/>
  <c r="H121" i="3"/>
  <c r="E121" i="3" s="1"/>
  <c r="G122" i="3"/>
  <c r="E122" i="3" s="1"/>
  <c r="H122" i="3"/>
  <c r="G123" i="3"/>
  <c r="H123" i="3"/>
  <c r="G124" i="3"/>
  <c r="E124" i="3" s="1"/>
  <c r="H124" i="3"/>
  <c r="G125" i="3"/>
  <c r="H125" i="3"/>
  <c r="E125" i="3" s="1"/>
  <c r="G126" i="3"/>
  <c r="H126" i="3"/>
  <c r="E126" i="3"/>
  <c r="G127" i="3"/>
  <c r="E127" i="3" s="1"/>
  <c r="H127" i="3"/>
  <c r="G128" i="3"/>
  <c r="H128" i="3"/>
  <c r="E128" i="3" s="1"/>
  <c r="G129" i="3"/>
  <c r="H129" i="3"/>
  <c r="E129" i="3"/>
  <c r="G130" i="3"/>
  <c r="E130" i="3" s="1"/>
  <c r="H130" i="3"/>
  <c r="G131" i="3"/>
  <c r="E131" i="3" s="1"/>
  <c r="H131" i="3"/>
  <c r="G132" i="3"/>
  <c r="H132" i="3"/>
  <c r="E132" i="3"/>
  <c r="G133" i="3"/>
  <c r="H133" i="3"/>
  <c r="E133" i="3"/>
  <c r="G134" i="3"/>
  <c r="E134" i="3" s="1"/>
  <c r="H134" i="3"/>
  <c r="G135" i="3"/>
  <c r="E135" i="3" s="1"/>
  <c r="H135" i="3"/>
  <c r="G136" i="3"/>
  <c r="E136" i="3" s="1"/>
  <c r="H136" i="3"/>
  <c r="G137" i="3"/>
  <c r="H137" i="3"/>
  <c r="E137" i="3" s="1"/>
  <c r="G138" i="3"/>
  <c r="E138" i="3" s="1"/>
  <c r="H138" i="3"/>
  <c r="G139" i="3"/>
  <c r="H139" i="3"/>
  <c r="G140" i="3"/>
  <c r="E140" i="3" s="1"/>
  <c r="H140" i="3"/>
  <c r="G141" i="3"/>
  <c r="H141" i="3"/>
  <c r="E141" i="3"/>
  <c r="G142" i="3"/>
  <c r="H142" i="3"/>
  <c r="E142" i="3"/>
  <c r="G143" i="3"/>
  <c r="E143" i="3" s="1"/>
  <c r="H143" i="3"/>
  <c r="G144" i="3"/>
  <c r="H144" i="3"/>
  <c r="E144" i="3"/>
  <c r="G145" i="3"/>
  <c r="H145" i="3"/>
  <c r="E145" i="3"/>
  <c r="G146" i="3"/>
  <c r="E146" i="3" s="1"/>
  <c r="H146" i="3"/>
  <c r="G147" i="3"/>
  <c r="E147" i="3" s="1"/>
  <c r="H147" i="3"/>
  <c r="G148" i="3"/>
  <c r="H148" i="3"/>
  <c r="E148" i="3"/>
  <c r="G149" i="3"/>
  <c r="H149" i="3"/>
  <c r="E149" i="3"/>
  <c r="G150" i="3"/>
  <c r="E150" i="3" s="1"/>
  <c r="H150" i="3"/>
  <c r="G151" i="3"/>
  <c r="H151" i="3"/>
  <c r="G152" i="3"/>
  <c r="E152" i="3" s="1"/>
  <c r="H152" i="3"/>
  <c r="G153" i="3"/>
  <c r="H153" i="3"/>
  <c r="E153" i="3" s="1"/>
  <c r="G154" i="3"/>
  <c r="E154" i="3" s="1"/>
  <c r="H154" i="3"/>
  <c r="G155" i="3"/>
  <c r="H155" i="3"/>
  <c r="G156" i="3"/>
  <c r="H156" i="3"/>
  <c r="G157" i="3"/>
  <c r="H157" i="3"/>
  <c r="E157" i="3" s="1"/>
  <c r="G158" i="3"/>
  <c r="H158" i="3"/>
  <c r="E158" i="3"/>
  <c r="G159" i="3"/>
  <c r="E159" i="3" s="1"/>
  <c r="H159" i="3"/>
  <c r="G160" i="3"/>
  <c r="E160" i="3" s="1"/>
  <c r="H160" i="3"/>
  <c r="G161" i="3"/>
  <c r="H161" i="3"/>
  <c r="E161" i="3" s="1"/>
  <c r="G162" i="3"/>
  <c r="H162" i="3"/>
  <c r="E162" i="3"/>
  <c r="G163" i="3"/>
  <c r="E163" i="3" s="1"/>
  <c r="H163" i="3"/>
  <c r="H5" i="37"/>
  <c r="H9" i="37"/>
  <c r="H10" i="37"/>
  <c r="H11" i="37"/>
  <c r="H12" i="37"/>
  <c r="H14" i="37"/>
  <c r="H15" i="37"/>
  <c r="H16" i="37"/>
  <c r="H17" i="37"/>
  <c r="H18" i="37"/>
  <c r="H20" i="37"/>
  <c r="H21" i="37"/>
  <c r="H22" i="37"/>
  <c r="H24" i="37"/>
  <c r="H26" i="37"/>
  <c r="H28" i="37"/>
  <c r="H29" i="37"/>
  <c r="H30" i="37"/>
  <c r="H31" i="37"/>
  <c r="H32" i="37"/>
  <c r="H34" i="37"/>
  <c r="H35" i="37"/>
  <c r="H37" i="37"/>
  <c r="H38" i="37"/>
  <c r="H39" i="37"/>
  <c r="H42" i="37"/>
  <c r="H43" i="37"/>
  <c r="H44" i="37"/>
  <c r="H45" i="37"/>
  <c r="H48" i="37"/>
  <c r="H49" i="37"/>
  <c r="H51" i="37"/>
  <c r="H52" i="37"/>
  <c r="H53" i="37"/>
  <c r="H54" i="37"/>
  <c r="H59" i="37"/>
  <c r="H60" i="37"/>
  <c r="H62" i="37"/>
  <c r="H63" i="37"/>
  <c r="H66" i="37"/>
  <c r="H68" i="37"/>
  <c r="H69" i="37"/>
  <c r="H74" i="37"/>
  <c r="H75" i="37"/>
  <c r="H76" i="37"/>
  <c r="H77" i="37"/>
  <c r="H80" i="37"/>
  <c r="H81"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4" i="37"/>
  <c r="H167" i="37"/>
  <c r="H168" i="37"/>
  <c r="H169" i="37"/>
  <c r="H170" i="37"/>
  <c r="H171" i="37"/>
  <c r="H172" i="37"/>
  <c r="H177" i="37"/>
  <c r="H179" i="37"/>
  <c r="H180" i="37"/>
  <c r="H181" i="37"/>
  <c r="H186" i="37"/>
  <c r="H187" i="37"/>
  <c r="H188"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9" i="37"/>
  <c r="H230" i="37"/>
  <c r="H231" i="37"/>
  <c r="H233" i="37"/>
  <c r="H234" i="37"/>
  <c r="H235" i="37"/>
  <c r="H237" i="37"/>
  <c r="H238" i="37"/>
  <c r="H239" i="37"/>
  <c r="H241" i="37"/>
  <c r="H242" i="37"/>
  <c r="H244" i="37"/>
  <c r="H245" i="37"/>
  <c r="H246" i="37"/>
  <c r="H247" i="37"/>
  <c r="H250" i="37"/>
  <c r="H251" i="37"/>
  <c r="H252" i="37"/>
  <c r="H253" i="37"/>
  <c r="H254" i="37"/>
  <c r="H258" i="37"/>
  <c r="H261" i="37"/>
  <c r="H262" i="37"/>
  <c r="H263" i="37"/>
  <c r="H266" i="37"/>
  <c r="H267" i="37"/>
  <c r="H268" i="37"/>
  <c r="H270" i="37"/>
  <c r="H271" i="37"/>
  <c r="H272" i="37"/>
  <c r="H273" i="37"/>
  <c r="H274" i="37"/>
  <c r="H276" i="37"/>
  <c r="H277" i="37"/>
  <c r="H278" i="37"/>
  <c r="H279" i="37"/>
  <c r="H280" i="37"/>
  <c r="H281" i="37"/>
  <c r="H282" i="37"/>
  <c r="H288" i="37"/>
  <c r="H290" i="37"/>
  <c r="H292" i="37"/>
  <c r="H297" i="37"/>
  <c r="H300" i="37"/>
  <c r="H301" i="37"/>
  <c r="H302" i="37"/>
  <c r="H304" i="37"/>
  <c r="H305" i="37"/>
  <c r="H309" i="37"/>
  <c r="H311" i="37"/>
  <c r="H313" i="37"/>
  <c r="H314" i="37"/>
  <c r="H316" i="37"/>
  <c r="H317" i="37"/>
  <c r="H318" i="37"/>
  <c r="H320" i="37"/>
  <c r="H322" i="37"/>
  <c r="H323" i="37"/>
  <c r="H325" i="37"/>
  <c r="H327" i="37"/>
  <c r="H328" i="37"/>
  <c r="H330" i="37"/>
  <c r="H332" i="37"/>
  <c r="H333" i="37"/>
  <c r="H336" i="37"/>
  <c r="H337" i="37"/>
  <c r="H338" i="37"/>
  <c r="H342" i="37"/>
  <c r="H344" i="37"/>
  <c r="H349" i="37"/>
  <c r="H350" i="37"/>
  <c r="H352" i="37"/>
  <c r="H353" i="37"/>
  <c r="H354" i="37"/>
  <c r="H355" i="37"/>
  <c r="H356" i="37"/>
  <c r="H357" i="37"/>
  <c r="H360" i="37"/>
  <c r="H361" i="37"/>
  <c r="H366" i="37"/>
  <c r="H367" i="37"/>
  <c r="H368" i="37"/>
  <c r="H369" i="37"/>
  <c r="H370" i="37"/>
  <c r="H372" i="37"/>
  <c r="H374" i="37"/>
  <c r="H375" i="37"/>
  <c r="H376" i="37"/>
  <c r="H377" i="37"/>
  <c r="H379" i="37"/>
  <c r="H380" i="37"/>
  <c r="H381" i="37"/>
  <c r="H382" i="37"/>
  <c r="H384" i="37"/>
  <c r="H385" i="37"/>
  <c r="H387" i="37"/>
  <c r="H388" i="37"/>
  <c r="H389" i="37"/>
  <c r="H390" i="37"/>
  <c r="H393" i="37"/>
  <c r="H394" i="37"/>
  <c r="H396" i="37"/>
  <c r="H399" i="37"/>
  <c r="H400" i="37"/>
  <c r="H401" i="37"/>
  <c r="H404" i="37"/>
  <c r="H405"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4" i="37"/>
  <c r="C646" i="37"/>
  <c r="D646" i="37"/>
  <c r="C647" i="37"/>
  <c r="D647" i="37"/>
  <c r="H647" i="37" s="1"/>
  <c r="C648" i="37"/>
  <c r="D648" i="37"/>
  <c r="H648" i="37"/>
  <c r="C649" i="37"/>
  <c r="H649" i="37" s="1"/>
  <c r="D649" i="37"/>
  <c r="C650" i="37"/>
  <c r="H650" i="37" s="1"/>
  <c r="D650" i="37"/>
  <c r="C651" i="37"/>
  <c r="D651" i="37"/>
  <c r="H651" i="37"/>
  <c r="C652" i="37"/>
  <c r="D652" i="37"/>
  <c r="H652" i="37" s="1"/>
  <c r="C653" i="37"/>
  <c r="H653" i="37" s="1"/>
  <c r="D653" i="37"/>
  <c r="C654" i="37"/>
  <c r="G654" i="37"/>
  <c r="D654" i="37"/>
  <c r="H654" i="37"/>
  <c r="C655" i="37"/>
  <c r="D655" i="37"/>
  <c r="C656" i="37"/>
  <c r="H656" i="37" s="1"/>
  <c r="D656" i="37"/>
  <c r="C657" i="37"/>
  <c r="D657" i="37"/>
  <c r="H657" i="37"/>
  <c r="C658" i="37"/>
  <c r="D658" i="37"/>
  <c r="H658" i="37"/>
  <c r="C659" i="37"/>
  <c r="H659" i="37" s="1"/>
  <c r="D659" i="37"/>
  <c r="C660" i="37"/>
  <c r="D660" i="37"/>
  <c r="H660" i="37"/>
  <c r="C661" i="37"/>
  <c r="D661" i="37"/>
  <c r="H661" i="37"/>
  <c r="C662" i="37"/>
  <c r="H662" i="37" s="1"/>
  <c r="D662" i="37"/>
  <c r="C663" i="37"/>
  <c r="H663" i="37" s="1"/>
  <c r="D663" i="37"/>
  <c r="C664" i="37"/>
  <c r="H664" i="37" s="1"/>
  <c r="D664" i="37"/>
  <c r="C665" i="37"/>
  <c r="D665" i="37"/>
  <c r="H665" i="37"/>
  <c r="C666" i="37"/>
  <c r="D666" i="37"/>
  <c r="H666" i="37"/>
  <c r="C667" i="37"/>
  <c r="H667" i="37" s="1"/>
  <c r="D667" i="37"/>
  <c r="C668" i="37"/>
  <c r="H668" i="37" s="1"/>
  <c r="D668" i="37"/>
  <c r="C669" i="37"/>
  <c r="D669" i="37"/>
  <c r="H669" i="37"/>
  <c r="C670" i="37"/>
  <c r="D670" i="37"/>
  <c r="H670" i="37" s="1"/>
  <c r="C671" i="37"/>
  <c r="H671" i="37" s="1"/>
  <c r="D671" i="37"/>
  <c r="C672" i="37"/>
  <c r="D672" i="37"/>
  <c r="C673" i="37"/>
  <c r="H673" i="37" s="1"/>
  <c r="D673" i="37"/>
  <c r="C674" i="37"/>
  <c r="D674" i="37"/>
  <c r="H674" i="37" s="1"/>
  <c r="C675" i="37"/>
  <c r="D675" i="37"/>
  <c r="H675" i="37"/>
  <c r="C676" i="37"/>
  <c r="H676" i="37" s="1"/>
  <c r="D676" i="37"/>
  <c r="C677" i="37"/>
  <c r="H677" i="37" s="1"/>
  <c r="D677" i="37"/>
  <c r="C678" i="37"/>
  <c r="D678" i="37"/>
  <c r="H678" i="37" s="1"/>
  <c r="C679" i="37"/>
  <c r="D679" i="37"/>
  <c r="H679" i="37"/>
  <c r="C680" i="37"/>
  <c r="H680" i="37" s="1"/>
  <c r="D680" i="37"/>
  <c r="C681" i="37"/>
  <c r="D681" i="37"/>
  <c r="H681" i="37" s="1"/>
  <c r="C682" i="37"/>
  <c r="D682" i="37"/>
  <c r="H682" i="37"/>
  <c r="C683" i="37"/>
  <c r="H683" i="37" s="1"/>
  <c r="D683" i="37"/>
  <c r="C684" i="37"/>
  <c r="D684" i="37"/>
  <c r="C685" i="37"/>
  <c r="H685" i="37" s="1"/>
  <c r="D685" i="37"/>
  <c r="C686" i="37"/>
  <c r="D686" i="37"/>
  <c r="H686" i="37" s="1"/>
  <c r="C687" i="37"/>
  <c r="D687" i="37"/>
  <c r="H687" i="37"/>
  <c r="C688" i="37"/>
  <c r="D688" i="37"/>
  <c r="C689" i="37"/>
  <c r="D689" i="37"/>
  <c r="C690" i="37"/>
  <c r="D690" i="37"/>
  <c r="H690" i="37" s="1"/>
  <c r="C691" i="37"/>
  <c r="D691" i="37"/>
  <c r="H691" i="37"/>
  <c r="C692" i="37"/>
  <c r="H692" i="37" s="1"/>
  <c r="D692" i="37"/>
  <c r="C693" i="37"/>
  <c r="D693" i="37"/>
  <c r="C694" i="37"/>
  <c r="D694" i="37"/>
  <c r="H694" i="37"/>
  <c r="C695" i="37"/>
  <c r="D695" i="37"/>
  <c r="H695" i="37"/>
  <c r="C696" i="37"/>
  <c r="H696" i="37" s="1"/>
  <c r="D696" i="37"/>
  <c r="C697" i="37"/>
  <c r="D697" i="37"/>
  <c r="H697" i="37"/>
  <c r="C698" i="37"/>
  <c r="D698" i="37"/>
  <c r="H698" i="37"/>
  <c r="C699" i="37"/>
  <c r="H699" i="37" s="1"/>
  <c r="D699" i="37"/>
  <c r="C700" i="37"/>
  <c r="H700" i="37" s="1"/>
  <c r="D700" i="37"/>
  <c r="C701" i="37"/>
  <c r="H701" i="37" s="1"/>
  <c r="D701" i="37"/>
  <c r="C702" i="37"/>
  <c r="D702" i="37"/>
  <c r="H702" i="37" s="1"/>
  <c r="C703" i="37"/>
  <c r="D703" i="37"/>
  <c r="H703" i="37"/>
  <c r="C704" i="37"/>
  <c r="D704" i="37"/>
  <c r="C705" i="37"/>
  <c r="H705" i="37" s="1"/>
  <c r="D705" i="37"/>
  <c r="C706" i="37"/>
  <c r="D706" i="37"/>
  <c r="H706" i="37"/>
  <c r="C707" i="37"/>
  <c r="H707" i="37" s="1"/>
  <c r="D707" i="37"/>
  <c r="C708" i="37"/>
  <c r="H708" i="37" s="1"/>
  <c r="D708" i="37"/>
  <c r="C709" i="37"/>
  <c r="D709" i="37"/>
  <c r="H709" i="37"/>
  <c r="C710" i="37"/>
  <c r="D710" i="37"/>
  <c r="H710" i="37" s="1"/>
  <c r="C711" i="37"/>
  <c r="H711" i="37" s="1"/>
  <c r="D711" i="37"/>
  <c r="C712" i="37"/>
  <c r="D712" i="37"/>
  <c r="C713" i="37"/>
  <c r="H713" i="37" s="1"/>
  <c r="D713" i="37"/>
  <c r="C714" i="37"/>
  <c r="D714" i="37"/>
  <c r="H714" i="37" s="1"/>
  <c r="C715" i="37"/>
  <c r="D715" i="37"/>
  <c r="H715" i="37"/>
  <c r="C716" i="37"/>
  <c r="H716" i="37" s="1"/>
  <c r="D716" i="37"/>
  <c r="C717" i="37"/>
  <c r="D717" i="37"/>
  <c r="H717" i="37" s="1"/>
  <c r="C718" i="37"/>
  <c r="D718" i="37"/>
  <c r="H718" i="37"/>
  <c r="C719" i="37"/>
  <c r="H719" i="37" s="1"/>
  <c r="D719" i="37"/>
  <c r="C720" i="37"/>
  <c r="H720" i="37" s="1"/>
  <c r="D720" i="37"/>
  <c r="C721" i="37"/>
  <c r="D721" i="37"/>
  <c r="H721" i="37"/>
  <c r="C722" i="37"/>
  <c r="D722" i="37"/>
  <c r="H722" i="37"/>
  <c r="C723" i="37"/>
  <c r="H723" i="37" s="1"/>
  <c r="D723" i="37"/>
  <c r="C724" i="37"/>
  <c r="H724" i="37" s="1"/>
  <c r="D724" i="37"/>
  <c r="C725" i="37"/>
  <c r="H725" i="37" s="1"/>
  <c r="D725" i="37"/>
  <c r="C726" i="37"/>
  <c r="D726" i="37"/>
  <c r="H726" i="37" s="1"/>
  <c r="C727" i="37"/>
  <c r="H727" i="37" s="1"/>
  <c r="D727" i="37"/>
  <c r="C728" i="37"/>
  <c r="D728" i="37"/>
  <c r="C729" i="37"/>
  <c r="H729" i="37" s="1"/>
  <c r="D729" i="37"/>
  <c r="C730" i="37"/>
  <c r="D730" i="37"/>
  <c r="H730" i="37"/>
  <c r="C731" i="37"/>
  <c r="D731" i="37"/>
  <c r="H731" i="37"/>
  <c r="C732" i="37"/>
  <c r="H732" i="37" s="1"/>
  <c r="D732" i="37"/>
  <c r="C733" i="37"/>
  <c r="D733" i="37"/>
  <c r="H733" i="37"/>
  <c r="C734" i="37"/>
  <c r="D734" i="37"/>
  <c r="H734" i="37"/>
  <c r="C735" i="37"/>
  <c r="H735" i="37" s="1"/>
  <c r="D735" i="37"/>
  <c r="C736" i="37"/>
  <c r="D736" i="37"/>
  <c r="C737" i="37"/>
  <c r="D737" i="37"/>
  <c r="H737" i="37"/>
  <c r="C738" i="37"/>
  <c r="D738" i="37"/>
  <c r="H738" i="37"/>
  <c r="C739" i="37"/>
  <c r="H739" i="37" s="1"/>
  <c r="D739" i="37"/>
  <c r="C740" i="37"/>
  <c r="D740" i="37"/>
  <c r="C741" i="37"/>
  <c r="H741" i="37" s="1"/>
  <c r="D741" i="37"/>
  <c r="C742" i="37"/>
  <c r="D742" i="37"/>
  <c r="H742" i="37" s="1"/>
  <c r="C743" i="37"/>
  <c r="H743" i="37" s="1"/>
  <c r="D743" i="37"/>
  <c r="C744" i="37"/>
  <c r="D744" i="37"/>
  <c r="C745" i="37"/>
  <c r="D745" i="37"/>
  <c r="C746" i="37"/>
  <c r="D746" i="37"/>
  <c r="H746" i="37" s="1"/>
  <c r="C747" i="37"/>
  <c r="D747" i="37"/>
  <c r="H747" i="37"/>
  <c r="C748" i="37"/>
  <c r="H748" i="37" s="1"/>
  <c r="D748" i="37"/>
  <c r="C749" i="37"/>
  <c r="D749" i="37"/>
  <c r="C750" i="37"/>
  <c r="D750" i="37"/>
  <c r="H750" i="37" s="1"/>
  <c r="C751" i="37"/>
  <c r="D751" i="37"/>
  <c r="H751" i="37"/>
  <c r="C752" i="37"/>
  <c r="D752" i="37"/>
  <c r="H752" i="37"/>
  <c r="C753" i="37"/>
  <c r="H753" i="37" s="1"/>
  <c r="D753" i="37"/>
  <c r="C754" i="37"/>
  <c r="D754" i="37"/>
  <c r="H754" i="37" s="1"/>
  <c r="C755" i="37"/>
  <c r="D755" i="37"/>
  <c r="H755" i="37"/>
  <c r="C756" i="37"/>
  <c r="H756" i="37" s="1"/>
  <c r="D756" i="37"/>
  <c r="C757" i="37"/>
  <c r="D757" i="37"/>
  <c r="C758" i="37"/>
  <c r="H758" i="37" s="1"/>
  <c r="D758" i="37"/>
  <c r="C759" i="37"/>
  <c r="D759" i="37"/>
  <c r="H759" i="37" s="1"/>
  <c r="C760" i="37"/>
  <c r="D760" i="37"/>
  <c r="H760" i="37"/>
  <c r="C761" i="37"/>
  <c r="D761" i="37"/>
  <c r="C762" i="37"/>
  <c r="D762" i="37"/>
  <c r="C763" i="37"/>
  <c r="D763" i="37"/>
  <c r="H763" i="37"/>
  <c r="C764" i="37"/>
  <c r="D764" i="37"/>
  <c r="H764" i="37"/>
  <c r="C765" i="37"/>
  <c r="H765" i="37" s="1"/>
  <c r="D765" i="37"/>
  <c r="C766" i="37"/>
  <c r="H766" i="37" s="1"/>
  <c r="D766" i="37"/>
  <c r="C767" i="37"/>
  <c r="D767" i="37"/>
  <c r="H767" i="37" s="1"/>
  <c r="C768" i="37"/>
  <c r="D768" i="37"/>
  <c r="H768" i="37"/>
  <c r="C769" i="37"/>
  <c r="D769" i="37"/>
  <c r="C770" i="37"/>
  <c r="D770" i="37"/>
  <c r="H770" i="37" s="1"/>
  <c r="C771" i="37"/>
  <c r="D771" i="37"/>
  <c r="H771" i="37"/>
  <c r="C772" i="37"/>
  <c r="H772" i="37" s="1"/>
  <c r="D772" i="37"/>
  <c r="C773" i="37"/>
  <c r="D773" i="37"/>
  <c r="C774" i="37"/>
  <c r="D774" i="37"/>
  <c r="H774" i="37"/>
  <c r="C775" i="37"/>
  <c r="D775" i="37"/>
  <c r="H775" i="37" s="1"/>
  <c r="C776" i="37"/>
  <c r="H776" i="37" s="1"/>
  <c r="D776" i="37"/>
  <c r="C777" i="37"/>
  <c r="D777" i="37"/>
  <c r="C778" i="37"/>
  <c r="D778" i="37"/>
  <c r="C779" i="37"/>
  <c r="D779" i="37"/>
  <c r="H779" i="37" s="1"/>
  <c r="C780" i="37"/>
  <c r="D780" i="37"/>
  <c r="H780" i="37"/>
  <c r="C781" i="37"/>
  <c r="H781" i="37" s="1"/>
  <c r="D781" i="37"/>
  <c r="C782" i="37"/>
  <c r="D782" i="37"/>
  <c r="H782" i="37" s="1"/>
  <c r="C783" i="37"/>
  <c r="D783" i="37"/>
  <c r="H783" i="37"/>
  <c r="C784" i="37"/>
  <c r="H784" i="37" s="1"/>
  <c r="D784" i="37"/>
  <c r="C785" i="37"/>
  <c r="D785" i="37"/>
  <c r="C786" i="37"/>
  <c r="D786" i="37"/>
  <c r="H786" i="37"/>
  <c r="C787" i="37"/>
  <c r="D787" i="37"/>
  <c r="H787" i="37"/>
  <c r="C788" i="37"/>
  <c r="H788" i="37" s="1"/>
  <c r="D788" i="37"/>
  <c r="C789" i="37"/>
  <c r="H789" i="37" s="1"/>
  <c r="D789" i="37"/>
  <c r="C790" i="37"/>
  <c r="H790" i="37" s="1"/>
  <c r="D790" i="37"/>
  <c r="C791" i="37"/>
  <c r="D791" i="37"/>
  <c r="H791" i="37" s="1"/>
  <c r="C792" i="37"/>
  <c r="H792" i="37" s="1"/>
  <c r="D792" i="37"/>
  <c r="C793" i="37"/>
  <c r="D793" i="37"/>
  <c r="C794" i="37"/>
  <c r="H794" i="37" s="1"/>
  <c r="D794" i="37"/>
  <c r="C795" i="37"/>
  <c r="D795" i="37"/>
  <c r="H795" i="37"/>
  <c r="C796" i="37"/>
  <c r="D796" i="37"/>
  <c r="H796" i="37"/>
  <c r="C797" i="37"/>
  <c r="H797" i="37" s="1"/>
  <c r="D797" i="37"/>
  <c r="C798" i="37"/>
  <c r="D798" i="37"/>
  <c r="H798" i="37"/>
  <c r="C799" i="37"/>
  <c r="D799" i="37"/>
  <c r="H799" i="37"/>
  <c r="C800" i="37"/>
  <c r="H800" i="37" s="1"/>
  <c r="D800" i="37"/>
  <c r="C801" i="37"/>
  <c r="H801" i="37" s="1"/>
  <c r="D801" i="37"/>
  <c r="C802" i="37"/>
  <c r="D802" i="37"/>
  <c r="H802" i="37"/>
  <c r="C803" i="37"/>
  <c r="D803" i="37"/>
  <c r="H803" i="37"/>
  <c r="C804" i="37"/>
  <c r="H804" i="37" s="1"/>
  <c r="D804" i="37"/>
  <c r="C805" i="37"/>
  <c r="D805" i="37"/>
  <c r="C806" i="37"/>
  <c r="H806" i="37" s="1"/>
  <c r="D806" i="37"/>
  <c r="C807" i="37"/>
  <c r="D807" i="37"/>
  <c r="H807" i="37" s="1"/>
  <c r="C808" i="37"/>
  <c r="H808" i="37" s="1"/>
  <c r="D808" i="37"/>
  <c r="C809" i="37"/>
  <c r="D809" i="37"/>
  <c r="H809" i="37"/>
  <c r="C810" i="37"/>
  <c r="D810" i="37"/>
  <c r="C811" i="37"/>
  <c r="D811" i="37"/>
  <c r="C812" i="37"/>
  <c r="D812" i="37"/>
  <c r="C813" i="37"/>
  <c r="D813" i="37"/>
  <c r="H813" i="37"/>
  <c r="C814" i="37"/>
  <c r="H814" i="37" s="1"/>
  <c r="D814" i="37"/>
  <c r="C815" i="37"/>
  <c r="D815" i="37"/>
  <c r="C816" i="37"/>
  <c r="D816" i="37"/>
  <c r="H816" i="37" s="1"/>
  <c r="C817" i="37"/>
  <c r="D817" i="37"/>
  <c r="G817" i="37"/>
  <c r="C818" i="37"/>
  <c r="H818" i="37" s="1"/>
  <c r="D818" i="37"/>
  <c r="C819" i="37"/>
  <c r="D819" i="37"/>
  <c r="H819" i="37" s="1"/>
  <c r="C820" i="37"/>
  <c r="D820" i="37"/>
  <c r="H820" i="37"/>
  <c r="C821" i="37"/>
  <c r="H821" i="37" s="1"/>
  <c r="D821" i="37"/>
  <c r="C822" i="37"/>
  <c r="D822" i="37"/>
  <c r="C823" i="37"/>
  <c r="D823" i="37"/>
  <c r="H823" i="37"/>
  <c r="C824" i="37"/>
  <c r="D824" i="37"/>
  <c r="H824" i="37" s="1"/>
  <c r="C825" i="37"/>
  <c r="D825" i="37"/>
  <c r="H825" i="37"/>
  <c r="C826" i="37"/>
  <c r="D826" i="37"/>
  <c r="C827" i="37"/>
  <c r="D827" i="37"/>
  <c r="C828" i="37"/>
  <c r="D828" i="37"/>
  <c r="H828" i="37"/>
  <c r="C829" i="37"/>
  <c r="D829" i="37"/>
  <c r="H829" i="37"/>
  <c r="C830" i="37"/>
  <c r="H830" i="37" s="1"/>
  <c r="D830" i="37"/>
  <c r="C831" i="37"/>
  <c r="D831" i="37"/>
  <c r="H831" i="37"/>
  <c r="C832" i="37"/>
  <c r="D832" i="37"/>
  <c r="H832" i="37" s="1"/>
  <c r="C833" i="37"/>
  <c r="D833" i="37"/>
  <c r="H833" i="37"/>
  <c r="C834" i="37"/>
  <c r="D834" i="37"/>
  <c r="C835" i="37"/>
  <c r="D835" i="37"/>
  <c r="H835" i="37" s="1"/>
  <c r="C836" i="37"/>
  <c r="D836" i="37"/>
  <c r="H836" i="37"/>
  <c r="C837" i="37"/>
  <c r="H837" i="37" s="1"/>
  <c r="D837" i="37"/>
  <c r="C838" i="37"/>
  <c r="D838" i="37"/>
  <c r="C839" i="37"/>
  <c r="D839" i="37"/>
  <c r="H839" i="37"/>
  <c r="C840" i="37"/>
  <c r="D840" i="37"/>
  <c r="H840" i="37" s="1"/>
  <c r="C841" i="37"/>
  <c r="D841" i="37"/>
  <c r="H841" i="37"/>
  <c r="C842" i="37"/>
  <c r="D842" i="37"/>
  <c r="C843" i="37"/>
  <c r="D843" i="37"/>
  <c r="C844" i="37"/>
  <c r="D844" i="37"/>
  <c r="H844" i="37"/>
  <c r="C845" i="37"/>
  <c r="H845" i="37" s="1"/>
  <c r="D845" i="37"/>
  <c r="C846" i="37"/>
  <c r="D846" i="37"/>
  <c r="C847" i="37"/>
  <c r="D847" i="37"/>
  <c r="H847" i="37"/>
  <c r="C848" i="37"/>
  <c r="D848" i="37"/>
  <c r="H848" i="37"/>
  <c r="C849" i="37"/>
  <c r="H849" i="37" s="1"/>
  <c r="D849" i="37"/>
  <c r="C850" i="37"/>
  <c r="H850" i="37" s="1"/>
  <c r="D850" i="37"/>
  <c r="C851" i="37"/>
  <c r="D851" i="37"/>
  <c r="H851" i="37"/>
  <c r="C852" i="37"/>
  <c r="D852" i="37"/>
  <c r="H852" i="37" s="1"/>
  <c r="C853" i="37"/>
  <c r="H853" i="37" s="1"/>
  <c r="D853" i="37"/>
  <c r="C854" i="37"/>
  <c r="D854" i="37"/>
  <c r="C855" i="37"/>
  <c r="H855" i="37" s="1"/>
  <c r="D855" i="37"/>
  <c r="C856" i="37"/>
  <c r="D856" i="37"/>
  <c r="H856" i="37" s="1"/>
  <c r="C857" i="37"/>
  <c r="D857" i="37"/>
  <c r="H857" i="37"/>
  <c r="C858" i="37"/>
  <c r="H858" i="37" s="1"/>
  <c r="D858" i="37"/>
  <c r="C859" i="37"/>
  <c r="D859" i="37"/>
  <c r="H859" i="37" s="1"/>
  <c r="C860" i="37"/>
  <c r="D860" i="37"/>
  <c r="H860" i="37"/>
  <c r="C861" i="37"/>
  <c r="H861" i="37" s="1"/>
  <c r="D861" i="37"/>
  <c r="C862" i="37"/>
  <c r="D862" i="37"/>
  <c r="C863" i="37"/>
  <c r="D863" i="37"/>
  <c r="H863" i="37"/>
  <c r="C864" i="37"/>
  <c r="D864" i="37"/>
  <c r="H864" i="37"/>
  <c r="C865" i="37"/>
  <c r="H865" i="37" s="1"/>
  <c r="D865" i="37"/>
  <c r="C866" i="37"/>
  <c r="D866" i="37"/>
  <c r="C867" i="37"/>
  <c r="H867" i="37" s="1"/>
  <c r="D867" i="37"/>
  <c r="C868" i="37"/>
  <c r="D868" i="37"/>
  <c r="H868" i="37" s="1"/>
  <c r="C869" i="37"/>
  <c r="H869" i="37" s="1"/>
  <c r="D869" i="37"/>
  <c r="C870" i="37"/>
  <c r="D870" i="37"/>
  <c r="C871" i="37"/>
  <c r="D871" i="37"/>
  <c r="C872" i="37"/>
  <c r="D872" i="37"/>
  <c r="H872" i="37" s="1"/>
  <c r="C873" i="37"/>
  <c r="D873" i="37"/>
  <c r="H873" i="37"/>
  <c r="C874" i="37"/>
  <c r="H874" i="37" s="1"/>
  <c r="D874" i="37"/>
  <c r="C875" i="37"/>
  <c r="H875" i="37" s="1"/>
  <c r="D875" i="37"/>
  <c r="C876" i="37"/>
  <c r="D876" i="37"/>
  <c r="H876" i="37"/>
  <c r="C877" i="37"/>
  <c r="D877" i="37"/>
  <c r="H877" i="37"/>
  <c r="C878" i="37"/>
  <c r="H878" i="37" s="1"/>
  <c r="D878" i="37"/>
  <c r="C879" i="37"/>
  <c r="D879" i="37"/>
  <c r="H879" i="37"/>
  <c r="C880" i="37"/>
  <c r="D880" i="37"/>
  <c r="H880" i="37"/>
  <c r="C881" i="37"/>
  <c r="H881" i="37" s="1"/>
  <c r="D881" i="37"/>
  <c r="C882" i="37"/>
  <c r="D882" i="37"/>
  <c r="C883" i="37"/>
  <c r="H883" i="37" s="1"/>
  <c r="D883" i="37"/>
  <c r="C884" i="37"/>
  <c r="D884" i="37"/>
  <c r="H884" i="37" s="1"/>
  <c r="C885" i="37"/>
  <c r="D885" i="37"/>
  <c r="H885" i="37"/>
  <c r="C886" i="37"/>
  <c r="D886" i="37"/>
  <c r="C887" i="37"/>
  <c r="D887" i="37"/>
  <c r="C888" i="37"/>
  <c r="D888" i="37"/>
  <c r="H888" i="37"/>
  <c r="C889" i="37"/>
  <c r="D889" i="37"/>
  <c r="H889" i="37"/>
  <c r="C890" i="37"/>
  <c r="H890" i="37" s="1"/>
  <c r="D890" i="37"/>
  <c r="C891" i="37"/>
  <c r="H891" i="37" s="1"/>
  <c r="D891" i="37"/>
  <c r="C892" i="37"/>
  <c r="D892" i="37"/>
  <c r="H892" i="37" s="1"/>
  <c r="C893" i="37"/>
  <c r="D893" i="37"/>
  <c r="H893" i="37"/>
  <c r="C894" i="37"/>
  <c r="D894" i="37"/>
  <c r="C895" i="37"/>
  <c r="D895" i="37"/>
  <c r="H895" i="37" s="1"/>
  <c r="C896" i="37"/>
  <c r="D896" i="37"/>
  <c r="H896" i="37"/>
  <c r="C897" i="37"/>
  <c r="H897" i="37" s="1"/>
  <c r="D897" i="37"/>
  <c r="C898" i="37"/>
  <c r="D898" i="37"/>
  <c r="C899" i="37"/>
  <c r="D899" i="37"/>
  <c r="H899" i="37"/>
  <c r="C900" i="37"/>
  <c r="D900" i="37"/>
  <c r="H900" i="37" s="1"/>
  <c r="C901" i="37"/>
  <c r="D901" i="37"/>
  <c r="H901" i="37"/>
  <c r="C902" i="37"/>
  <c r="D902" i="37"/>
  <c r="C903" i="37"/>
  <c r="D903" i="37"/>
  <c r="C904" i="37"/>
  <c r="D904" i="37"/>
  <c r="H904" i="37"/>
  <c r="C905" i="37"/>
  <c r="D905" i="37"/>
  <c r="H905" i="37"/>
  <c r="C906" i="37"/>
  <c r="H906" i="37" s="1"/>
  <c r="D906" i="37"/>
  <c r="C907" i="37"/>
  <c r="D907" i="37"/>
  <c r="H907" i="37"/>
  <c r="C908" i="37"/>
  <c r="D908" i="37"/>
  <c r="H908" i="37"/>
  <c r="C909" i="37"/>
  <c r="H909" i="37" s="1"/>
  <c r="D909" i="37"/>
  <c r="C910" i="37"/>
  <c r="D910" i="37"/>
  <c r="C911" i="37"/>
  <c r="D911" i="37"/>
  <c r="H911" i="37"/>
  <c r="C912" i="37"/>
  <c r="D912" i="37"/>
  <c r="H912" i="37"/>
  <c r="C913" i="37"/>
  <c r="H913" i="37" s="1"/>
  <c r="D913" i="37"/>
  <c r="C914" i="37"/>
  <c r="H914" i="37" s="1"/>
  <c r="D914" i="37"/>
  <c r="C915" i="37"/>
  <c r="D915" i="37"/>
  <c r="H915" i="37"/>
  <c r="C916" i="37"/>
  <c r="D916" i="37"/>
  <c r="H916" i="37" s="1"/>
  <c r="C917" i="37"/>
  <c r="H917" i="37" s="1"/>
  <c r="D917" i="37"/>
  <c r="C918" i="37"/>
  <c r="D918" i="37"/>
  <c r="C919" i="37"/>
  <c r="H919" i="37" s="1"/>
  <c r="D919" i="37"/>
  <c r="C920" i="37"/>
  <c r="D920" i="37"/>
  <c r="H920" i="37" s="1"/>
  <c r="C921" i="37"/>
  <c r="D921" i="37"/>
  <c r="H921" i="37"/>
  <c r="C922" i="37"/>
  <c r="H922" i="37" s="1"/>
  <c r="D922" i="37"/>
  <c r="C923" i="37"/>
  <c r="D923" i="37"/>
  <c r="H923" i="37" s="1"/>
  <c r="C924" i="37"/>
  <c r="D924" i="37"/>
  <c r="H924" i="37"/>
  <c r="C925" i="37"/>
  <c r="H925" i="37" s="1"/>
  <c r="D925" i="37"/>
  <c r="C926" i="37"/>
  <c r="H926" i="37" s="1"/>
  <c r="D926" i="37"/>
  <c r="C927" i="37"/>
  <c r="D927" i="37"/>
  <c r="H927" i="37"/>
  <c r="C928" i="37"/>
  <c r="D928" i="37"/>
  <c r="H928" i="37"/>
  <c r="C929" i="37"/>
  <c r="H929" i="37" s="1"/>
  <c r="D929" i="37"/>
  <c r="C930" i="37"/>
  <c r="D930" i="37"/>
  <c r="C931" i="37"/>
  <c r="H931" i="37" s="1"/>
  <c r="D931" i="37"/>
  <c r="C932" i="37"/>
  <c r="D932" i="37"/>
  <c r="H932" i="37" s="1"/>
  <c r="C933" i="37"/>
  <c r="H933" i="37" s="1"/>
  <c r="D933" i="37"/>
  <c r="C934" i="37"/>
  <c r="D934" i="37"/>
  <c r="C935" i="37"/>
  <c r="D935" i="37"/>
  <c r="C936" i="37"/>
  <c r="D936" i="37"/>
  <c r="H936" i="37" s="1"/>
  <c r="C937" i="37"/>
  <c r="D937" i="37"/>
  <c r="H937" i="37"/>
  <c r="C938" i="37"/>
  <c r="H938" i="37" s="1"/>
  <c r="D938" i="37"/>
  <c r="C939" i="37"/>
  <c r="H939" i="37" s="1"/>
  <c r="D939" i="37"/>
  <c r="C940" i="37"/>
  <c r="D940" i="37"/>
  <c r="H940" i="37" s="1"/>
  <c r="C941" i="37"/>
  <c r="D941" i="37"/>
  <c r="H941" i="37"/>
  <c r="C942" i="37"/>
  <c r="H942" i="37" s="1"/>
  <c r="D942" i="37"/>
  <c r="C943" i="37"/>
  <c r="D943" i="37"/>
  <c r="H943" i="37" s="1"/>
  <c r="C944" i="37"/>
  <c r="D944" i="37"/>
  <c r="H944" i="37"/>
  <c r="C945" i="37"/>
  <c r="H945" i="37" s="1"/>
  <c r="D945" i="37"/>
  <c r="C946" i="37"/>
  <c r="D946" i="37"/>
  <c r="C947" i="37"/>
  <c r="H947" i="37" s="1"/>
  <c r="D947" i="37"/>
  <c r="C948" i="37"/>
  <c r="D948" i="37"/>
  <c r="H948" i="37" s="1"/>
  <c r="C949" i="37"/>
  <c r="D949" i="37"/>
  <c r="H949" i="37"/>
  <c r="C950" i="37"/>
  <c r="D950" i="37"/>
  <c r="C951" i="37"/>
  <c r="D951" i="37"/>
  <c r="C952" i="37"/>
  <c r="D952" i="37"/>
  <c r="H952" i="37"/>
  <c r="C953" i="37"/>
  <c r="D953" i="37"/>
  <c r="H953" i="37"/>
  <c r="C954" i="37"/>
  <c r="H954" i="37" s="1"/>
  <c r="D954" i="37"/>
  <c r="C955" i="37"/>
  <c r="H955" i="37" s="1"/>
  <c r="D955" i="37"/>
  <c r="C956" i="37"/>
  <c r="D956" i="37"/>
  <c r="H956" i="37" s="1"/>
  <c r="C957" i="37"/>
  <c r="D957" i="37"/>
  <c r="H957" i="37"/>
  <c r="C958" i="37"/>
  <c r="D958" i="37"/>
  <c r="C959" i="37"/>
  <c r="D959" i="37"/>
  <c r="H959" i="37" s="1"/>
  <c r="C960" i="37"/>
  <c r="D960" i="37"/>
  <c r="H960" i="37"/>
  <c r="C961" i="37"/>
  <c r="H961" i="37" s="1"/>
  <c r="D961" i="37"/>
  <c r="C962" i="37"/>
  <c r="H962" i="37" s="1"/>
  <c r="D962" i="37"/>
  <c r="C963" i="37"/>
  <c r="D963" i="37"/>
  <c r="H963" i="37"/>
  <c r="C964" i="37"/>
  <c r="D964" i="37"/>
  <c r="H964" i="37" s="1"/>
  <c r="C965" i="37"/>
  <c r="D965" i="37"/>
  <c r="H965" i="37"/>
  <c r="C966" i="37"/>
  <c r="D966" i="37"/>
  <c r="C967" i="37"/>
  <c r="H967" i="37" s="1"/>
  <c r="D967" i="37"/>
  <c r="C968" i="37"/>
  <c r="D968" i="37"/>
  <c r="H968" i="37"/>
  <c r="C969" i="37"/>
  <c r="D969" i="37"/>
  <c r="H969" i="37"/>
  <c r="C970" i="37"/>
  <c r="H970" i="37" s="1"/>
  <c r="D970" i="37"/>
  <c r="C971" i="37"/>
  <c r="D971" i="37"/>
  <c r="H971" i="37"/>
  <c r="C972" i="37"/>
  <c r="D972" i="37"/>
  <c r="H972" i="37"/>
  <c r="C973" i="37"/>
  <c r="H973" i="37" s="1"/>
  <c r="D973" i="37"/>
  <c r="C974" i="37"/>
  <c r="D974" i="37"/>
  <c r="C975" i="37"/>
  <c r="D975" i="37"/>
  <c r="H975" i="37"/>
  <c r="C976" i="37"/>
  <c r="D976" i="37"/>
  <c r="H976" i="37"/>
  <c r="C977" i="37"/>
  <c r="H977" i="37" s="1"/>
  <c r="D977" i="37"/>
  <c r="C978" i="37"/>
  <c r="H978" i="37" s="1"/>
  <c r="D978" i="37"/>
  <c r="C979" i="37"/>
  <c r="D979" i="37"/>
  <c r="H979" i="37"/>
  <c r="C980" i="37"/>
  <c r="D980" i="37"/>
  <c r="H980" i="37" s="1"/>
  <c r="C981" i="37"/>
  <c r="H981" i="37" s="1"/>
  <c r="D981" i="37"/>
  <c r="C982" i="37"/>
  <c r="D982" i="37"/>
  <c r="C983" i="37"/>
  <c r="H983" i="37" s="1"/>
  <c r="D983" i="37"/>
  <c r="G231" i="3"/>
  <c r="H231" i="3"/>
  <c r="E231" i="3"/>
  <c r="H279" i="3"/>
  <c r="I279" i="3"/>
  <c r="E279" i="3"/>
  <c r="H280" i="3"/>
  <c r="G7" i="3"/>
  <c r="U6" i="3"/>
  <c r="J7" i="3"/>
  <c r="B2" i="37"/>
  <c r="B3" i="37"/>
  <c r="B4" i="37"/>
  <c r="B5" i="37"/>
  <c r="G5" i="37" s="1"/>
  <c r="B6" i="37"/>
  <c r="G6" i="37"/>
  <c r="B7" i="37"/>
  <c r="B8" i="37"/>
  <c r="B9" i="37"/>
  <c r="G9" i="37"/>
  <c r="B10" i="37"/>
  <c r="G10" i="37" s="1"/>
  <c r="B11" i="37"/>
  <c r="G11" i="37"/>
  <c r="B12" i="37"/>
  <c r="G12" i="37" s="1"/>
  <c r="B13" i="37"/>
  <c r="B14" i="37"/>
  <c r="G14" i="37" s="1"/>
  <c r="B15" i="37"/>
  <c r="G15" i="37" s="1"/>
  <c r="B16" i="37"/>
  <c r="G16" i="37"/>
  <c r="B17" i="37"/>
  <c r="G17" i="37" s="1"/>
  <c r="B18" i="37"/>
  <c r="G18" i="37"/>
  <c r="B19" i="37"/>
  <c r="B20" i="37"/>
  <c r="G20" i="37"/>
  <c r="B21" i="37"/>
  <c r="G21" i="37"/>
  <c r="B22" i="37"/>
  <c r="G22" i="37"/>
  <c r="B23" i="37"/>
  <c r="B24" i="37"/>
  <c r="G24" i="37" s="1"/>
  <c r="B25" i="37"/>
  <c r="B26" i="37"/>
  <c r="G26" i="37"/>
  <c r="B27" i="37"/>
  <c r="G27" i="37"/>
  <c r="B28" i="37"/>
  <c r="G28" i="37"/>
  <c r="B29" i="37"/>
  <c r="G29" i="37"/>
  <c r="B30" i="37"/>
  <c r="G30" i="37"/>
  <c r="B31" i="37"/>
  <c r="G31" i="37"/>
  <c r="B32" i="37"/>
  <c r="G32" i="37"/>
  <c r="B33" i="37"/>
  <c r="B34" i="37"/>
  <c r="G34" i="37" s="1"/>
  <c r="B35" i="37"/>
  <c r="G35" i="37" s="1"/>
  <c r="B36" i="37"/>
  <c r="B37" i="37"/>
  <c r="G37" i="37" s="1"/>
  <c r="B38" i="37"/>
  <c r="G38" i="37"/>
  <c r="B39" i="37"/>
  <c r="G39" i="37" s="1"/>
  <c r="B40" i="37"/>
  <c r="B41" i="37"/>
  <c r="B42" i="37"/>
  <c r="G42" i="37" s="1"/>
  <c r="B43" i="37"/>
  <c r="G43" i="37"/>
  <c r="B44" i="37"/>
  <c r="G44" i="37" s="1"/>
  <c r="B45" i="37"/>
  <c r="G45" i="37"/>
  <c r="B46" i="37"/>
  <c r="B47" i="37"/>
  <c r="B48" i="37"/>
  <c r="G48" i="37"/>
  <c r="B49" i="37"/>
  <c r="G49" i="37" s="1"/>
  <c r="B50" i="37"/>
  <c r="B51" i="37"/>
  <c r="G51" i="37" s="1"/>
  <c r="B52" i="37"/>
  <c r="G52" i="37" s="1"/>
  <c r="B53" i="37"/>
  <c r="G53" i="37" s="1"/>
  <c r="B54" i="37"/>
  <c r="G54" i="37" s="1"/>
  <c r="B55" i="37"/>
  <c r="B56" i="37"/>
  <c r="B57" i="37"/>
  <c r="G57" i="37" s="1"/>
  <c r="B58" i="37"/>
  <c r="B59" i="37"/>
  <c r="G59" i="37" s="1"/>
  <c r="B60" i="37"/>
  <c r="G60" i="37" s="1"/>
  <c r="B61" i="37"/>
  <c r="B62" i="37"/>
  <c r="G62" i="37" s="1"/>
  <c r="B63" i="37"/>
  <c r="G63" i="37"/>
  <c r="B64" i="37"/>
  <c r="B65" i="37"/>
  <c r="G65" i="37" s="1"/>
  <c r="B66" i="37"/>
  <c r="G66" i="37" s="1"/>
  <c r="B67" i="37"/>
  <c r="B68" i="37"/>
  <c r="G68" i="37"/>
  <c r="B69" i="37"/>
  <c r="G69" i="37" s="1"/>
  <c r="B70" i="37"/>
  <c r="B71" i="37"/>
  <c r="G71" i="37" s="1"/>
  <c r="B72" i="37"/>
  <c r="G72" i="37" s="1"/>
  <c r="B73" i="37"/>
  <c r="B74" i="37"/>
  <c r="G74" i="37" s="1"/>
  <c r="B75" i="37"/>
  <c r="G75" i="37"/>
  <c r="B76" i="37"/>
  <c r="G76" i="37" s="1"/>
  <c r="B77" i="37"/>
  <c r="G77" i="37"/>
  <c r="B78" i="37"/>
  <c r="B79" i="37"/>
  <c r="B80" i="37"/>
  <c r="G80" i="37"/>
  <c r="B81" i="37"/>
  <c r="G81" i="37" s="1"/>
  <c r="B82" i="37"/>
  <c r="G82" i="37"/>
  <c r="B83" i="37"/>
  <c r="G83" i="37" s="1"/>
  <c r="B84" i="37"/>
  <c r="G84" i="37"/>
  <c r="B85" i="37"/>
  <c r="G85" i="37" s="1"/>
  <c r="B86" i="37"/>
  <c r="G86" i="37"/>
  <c r="B87" i="37"/>
  <c r="B88" i="37"/>
  <c r="G88" i="37" s="1"/>
  <c r="B89" i="37"/>
  <c r="G89" i="37" s="1"/>
  <c r="B90" i="37"/>
  <c r="G90" i="37" s="1"/>
  <c r="B91" i="37"/>
  <c r="G91" i="37" s="1"/>
  <c r="B92" i="37"/>
  <c r="G92" i="37" s="1"/>
  <c r="B93" i="37"/>
  <c r="G93" i="37"/>
  <c r="B94" i="37"/>
  <c r="B95" i="37"/>
  <c r="G95" i="37"/>
  <c r="B96" i="37"/>
  <c r="G96" i="37" s="1"/>
  <c r="B97" i="37"/>
  <c r="G97" i="37"/>
  <c r="B98" i="37"/>
  <c r="G98" i="37" s="1"/>
  <c r="B99" i="37"/>
  <c r="G99" i="37"/>
  <c r="B100" i="37"/>
  <c r="G100" i="37" s="1"/>
  <c r="B101" i="37"/>
  <c r="G101" i="37"/>
  <c r="B102" i="37"/>
  <c r="B103" i="37"/>
  <c r="B104" i="37"/>
  <c r="G104" i="37" s="1"/>
  <c r="B105" i="37"/>
  <c r="G105" i="37"/>
  <c r="B106" i="37"/>
  <c r="G106" i="37" s="1"/>
  <c r="B107" i="37"/>
  <c r="G107" i="37"/>
  <c r="B108" i="37"/>
  <c r="B109" i="37"/>
  <c r="G109" i="37"/>
  <c r="B110" i="37"/>
  <c r="G110" i="37"/>
  <c r="B111" i="37"/>
  <c r="B112" i="37"/>
  <c r="G112" i="37"/>
  <c r="B113" i="37"/>
  <c r="G113" i="37" s="1"/>
  <c r="B114" i="37"/>
  <c r="G114" i="37" s="1"/>
  <c r="B115" i="37"/>
  <c r="G115" i="37" s="1"/>
  <c r="B116" i="37"/>
  <c r="B117" i="37"/>
  <c r="B118" i="37"/>
  <c r="B119" i="37"/>
  <c r="G119" i="37" s="1"/>
  <c r="B120" i="37"/>
  <c r="B121" i="37"/>
  <c r="B122" i="37"/>
  <c r="G122" i="37" s="1"/>
  <c r="B123" i="37"/>
  <c r="G123" i="37" s="1"/>
  <c r="B124" i="37"/>
  <c r="B125" i="37"/>
  <c r="G125" i="37" s="1"/>
  <c r="B126" i="37"/>
  <c r="G126" i="37"/>
  <c r="B127" i="37"/>
  <c r="G127" i="37" s="1"/>
  <c r="B128" i="37"/>
  <c r="G128" i="37"/>
  <c r="B129" i="37"/>
  <c r="B130" i="37"/>
  <c r="B131" i="37"/>
  <c r="G131" i="37"/>
  <c r="B132" i="37"/>
  <c r="G132" i="37" s="1"/>
  <c r="B133" i="37"/>
  <c r="G133" i="37"/>
  <c r="B134" i="37"/>
  <c r="G134" i="37" s="1"/>
  <c r="B135" i="37"/>
  <c r="B136" i="37"/>
  <c r="B137" i="37"/>
  <c r="G137" i="37" s="1"/>
  <c r="B138" i="37"/>
  <c r="G138" i="37"/>
  <c r="B139" i="37"/>
  <c r="G139" i="37" s="1"/>
  <c r="B140" i="37"/>
  <c r="G140" i="37"/>
  <c r="B141" i="37"/>
  <c r="G141" i="37" s="1"/>
  <c r="B142" i="37"/>
  <c r="G142" i="37"/>
  <c r="B143" i="37"/>
  <c r="G143" i="37" s="1"/>
  <c r="B144" i="37"/>
  <c r="G144" i="37"/>
  <c r="B145" i="37"/>
  <c r="G145" i="37" s="1"/>
  <c r="B146" i="37"/>
  <c r="G146" i="37"/>
  <c r="B147" i="37"/>
  <c r="B148" i="37"/>
  <c r="B149" i="37"/>
  <c r="B150" i="37"/>
  <c r="B151" i="37"/>
  <c r="G151" i="37" s="1"/>
  <c r="B152" i="37"/>
  <c r="G152" i="37"/>
  <c r="B153" i="37"/>
  <c r="G153" i="37" s="1"/>
  <c r="B154" i="37"/>
  <c r="G154" i="37"/>
  <c r="B155" i="37"/>
  <c r="B156" i="37"/>
  <c r="G156" i="37" s="1"/>
  <c r="B157" i="37"/>
  <c r="B158" i="37"/>
  <c r="G158" i="37" s="1"/>
  <c r="B159" i="37"/>
  <c r="B160" i="37"/>
  <c r="B161" i="37"/>
  <c r="G161" i="37" s="1"/>
  <c r="B162" i="37"/>
  <c r="B163" i="37"/>
  <c r="G163" i="37"/>
  <c r="B164" i="37"/>
  <c r="G164" i="37" s="1"/>
  <c r="B165" i="37"/>
  <c r="B166" i="37"/>
  <c r="G166" i="37"/>
  <c r="B167" i="37"/>
  <c r="G167" i="37" s="1"/>
  <c r="B168" i="37"/>
  <c r="G168" i="37"/>
  <c r="B169" i="37"/>
  <c r="G169" i="37" s="1"/>
  <c r="B170" i="37"/>
  <c r="G170" i="37" s="1"/>
  <c r="B171" i="37"/>
  <c r="G171" i="37"/>
  <c r="B172" i="37"/>
  <c r="G172" i="37"/>
  <c r="B173" i="37"/>
  <c r="B174" i="37"/>
  <c r="B175" i="37"/>
  <c r="B176" i="37"/>
  <c r="B177" i="37"/>
  <c r="G177" i="37" s="1"/>
  <c r="B178" i="37"/>
  <c r="G178" i="37" s="1"/>
  <c r="B179" i="37"/>
  <c r="G179" i="37" s="1"/>
  <c r="B180" i="37"/>
  <c r="G180" i="37" s="1"/>
  <c r="B181" i="37"/>
  <c r="G181" i="37" s="1"/>
  <c r="B182" i="37"/>
  <c r="G182" i="37" s="1"/>
  <c r="B183" i="37"/>
  <c r="B184" i="37"/>
  <c r="B185" i="37"/>
  <c r="B186" i="37"/>
  <c r="G186" i="37" s="1"/>
  <c r="B187" i="37"/>
  <c r="G187" i="37"/>
  <c r="B188" i="37"/>
  <c r="G188" i="37" s="1"/>
  <c r="B189" i="37"/>
  <c r="G189" i="37" s="1"/>
  <c r="B190" i="37"/>
  <c r="B191" i="37"/>
  <c r="B192" i="37"/>
  <c r="B193" i="37"/>
  <c r="B194" i="37"/>
  <c r="G194" i="37"/>
  <c r="B195" i="37"/>
  <c r="G195" i="37" s="1"/>
  <c r="B196" i="37"/>
  <c r="G196" i="37"/>
  <c r="B197" i="37"/>
  <c r="G197" i="37" s="1"/>
  <c r="B198" i="37"/>
  <c r="B199" i="37"/>
  <c r="G199" i="37"/>
  <c r="B200" i="37"/>
  <c r="G200" i="37"/>
  <c r="B201" i="37"/>
  <c r="G201" i="37"/>
  <c r="B202" i="37"/>
  <c r="G202" i="37"/>
  <c r="B203" i="37"/>
  <c r="G203" i="37"/>
  <c r="B204" i="37"/>
  <c r="G204" i="37"/>
  <c r="B205" i="37"/>
  <c r="G205" i="37"/>
  <c r="B206" i="37"/>
  <c r="B207" i="37"/>
  <c r="G207" i="37" s="1"/>
  <c r="B208" i="37"/>
  <c r="G208" i="37" s="1"/>
  <c r="B209" i="37"/>
  <c r="G209" i="37" s="1"/>
  <c r="B210" i="37"/>
  <c r="G210" i="37" s="1"/>
  <c r="B211" i="37"/>
  <c r="B212" i="37"/>
  <c r="B213" i="37"/>
  <c r="G213" i="37" s="1"/>
  <c r="B214" i="37"/>
  <c r="G214" i="37"/>
  <c r="B215" i="37"/>
  <c r="B216" i="37"/>
  <c r="G216" i="37" s="1"/>
  <c r="B217" i="37"/>
  <c r="G217" i="37"/>
  <c r="B218" i="37"/>
  <c r="G218" i="37" s="1"/>
  <c r="B219" i="37"/>
  <c r="G219" i="37"/>
  <c r="B220" i="37"/>
  <c r="B221" i="37"/>
  <c r="B222" i="37"/>
  <c r="G222" i="37"/>
  <c r="B223" i="37"/>
  <c r="G223" i="37" s="1"/>
  <c r="B224" i="37"/>
  <c r="B225" i="37"/>
  <c r="G225" i="37"/>
  <c r="B226" i="37"/>
  <c r="G226" i="37" s="1"/>
  <c r="B227" i="37"/>
  <c r="B228" i="37"/>
  <c r="G228" i="37"/>
  <c r="B229" i="37"/>
  <c r="G229" i="37"/>
  <c r="B230" i="37"/>
  <c r="G230" i="37"/>
  <c r="B231" i="37"/>
  <c r="G231" i="37"/>
  <c r="B232" i="37"/>
  <c r="B233" i="37"/>
  <c r="G233" i="37" s="1"/>
  <c r="B234" i="37"/>
  <c r="G234" i="37" s="1"/>
  <c r="B235" i="37"/>
  <c r="G235" i="37" s="1"/>
  <c r="B236" i="37"/>
  <c r="B237" i="37"/>
  <c r="G237" i="37" s="1"/>
  <c r="B238" i="37"/>
  <c r="G238" i="37"/>
  <c r="B239" i="37"/>
  <c r="G239" i="37" s="1"/>
  <c r="B240" i="37"/>
  <c r="B241" i="37"/>
  <c r="G241" i="37" s="1"/>
  <c r="B242" i="37"/>
  <c r="G242" i="37" s="1"/>
  <c r="B243" i="37"/>
  <c r="B244" i="37"/>
  <c r="G244" i="37" s="1"/>
  <c r="B245" i="37"/>
  <c r="G245" i="37"/>
  <c r="B246" i="37"/>
  <c r="G246" i="37" s="1"/>
  <c r="B247" i="37"/>
  <c r="G247" i="37"/>
  <c r="B248" i="37"/>
  <c r="B249" i="37"/>
  <c r="B250" i="37"/>
  <c r="G250" i="37"/>
  <c r="B251" i="37"/>
  <c r="G251" i="37" s="1"/>
  <c r="B252" i="37"/>
  <c r="G252" i="37"/>
  <c r="B253" i="37"/>
  <c r="G253" i="37" s="1"/>
  <c r="B254" i="37"/>
  <c r="G254" i="37"/>
  <c r="B255" i="37"/>
  <c r="B256" i="37"/>
  <c r="B257" i="37"/>
  <c r="B258" i="37"/>
  <c r="G258" i="37" s="1"/>
  <c r="B259" i="37"/>
  <c r="B260" i="37"/>
  <c r="B261" i="37"/>
  <c r="G261" i="37" s="1"/>
  <c r="B262" i="37"/>
  <c r="G262" i="37" s="1"/>
  <c r="B263" i="37"/>
  <c r="G263" i="37"/>
  <c r="B264" i="37"/>
  <c r="B265" i="37"/>
  <c r="B266" i="37"/>
  <c r="G266" i="37"/>
  <c r="B267" i="37"/>
  <c r="G267" i="37" s="1"/>
  <c r="B268" i="37"/>
  <c r="G268" i="37"/>
  <c r="B269" i="37"/>
  <c r="B270" i="37"/>
  <c r="G270" i="37" s="1"/>
  <c r="B271" i="37"/>
  <c r="G271" i="37"/>
  <c r="B272" i="37"/>
  <c r="G272" i="37" s="1"/>
  <c r="B273" i="37"/>
  <c r="G273" i="37" s="1"/>
  <c r="B274" i="37"/>
  <c r="G274" i="37" s="1"/>
  <c r="B275" i="37"/>
  <c r="B276" i="37"/>
  <c r="G276" i="37" s="1"/>
  <c r="B277" i="37"/>
  <c r="G277" i="37"/>
  <c r="B278" i="37"/>
  <c r="G278" i="37" s="1"/>
  <c r="B279" i="37"/>
  <c r="G279" i="37"/>
  <c r="B280" i="37"/>
  <c r="G280" i="37" s="1"/>
  <c r="B281" i="37"/>
  <c r="G281" i="37"/>
  <c r="B282" i="37"/>
  <c r="G282" i="37" s="1"/>
  <c r="B283" i="37"/>
  <c r="B284" i="37"/>
  <c r="B285" i="37"/>
  <c r="B286" i="37"/>
  <c r="B287" i="37"/>
  <c r="B288" i="37"/>
  <c r="G288" i="37" s="1"/>
  <c r="B289" i="37"/>
  <c r="G289" i="37" s="1"/>
  <c r="B290" i="37"/>
  <c r="G290" i="37"/>
  <c r="B291" i="37"/>
  <c r="G291" i="37" s="1"/>
  <c r="B292" i="37"/>
  <c r="G292" i="37"/>
  <c r="B293" i="37"/>
  <c r="B294" i="37"/>
  <c r="B295" i="37"/>
  <c r="B296" i="37"/>
  <c r="B297" i="37"/>
  <c r="G297" i="37" s="1"/>
  <c r="B298" i="37"/>
  <c r="G298" i="37"/>
  <c r="B299" i="37"/>
  <c r="B300" i="37"/>
  <c r="G300" i="37" s="1"/>
  <c r="B301" i="37"/>
  <c r="G301" i="37" s="1"/>
  <c r="B302" i="37"/>
  <c r="G302" i="37" s="1"/>
  <c r="B303" i="37"/>
  <c r="G303" i="37"/>
  <c r="B304" i="37"/>
  <c r="G304" i="37" s="1"/>
  <c r="B305" i="37"/>
  <c r="G305" i="37" s="1"/>
  <c r="B306" i="37"/>
  <c r="B307" i="37"/>
  <c r="B308" i="37"/>
  <c r="G308" i="37" s="1"/>
  <c r="B309" i="37"/>
  <c r="G309" i="37" s="1"/>
  <c r="B310" i="37"/>
  <c r="G310" i="37"/>
  <c r="B311" i="37"/>
  <c r="G311" i="37" s="1"/>
  <c r="B312" i="37"/>
  <c r="B313" i="37"/>
  <c r="G313" i="37"/>
  <c r="B314" i="37"/>
  <c r="G314" i="37"/>
  <c r="B315" i="37"/>
  <c r="G315" i="37"/>
  <c r="B316" i="37"/>
  <c r="G316" i="37"/>
  <c r="B317" i="37"/>
  <c r="G317" i="37"/>
  <c r="B318" i="37"/>
  <c r="G318" i="37"/>
  <c r="B319" i="37"/>
  <c r="G319" i="37"/>
  <c r="B320" i="37"/>
  <c r="G320" i="37"/>
  <c r="B321" i="37"/>
  <c r="B322" i="37"/>
  <c r="G322" i="37" s="1"/>
  <c r="B323" i="37"/>
  <c r="G323" i="37"/>
  <c r="B324" i="37"/>
  <c r="G324" i="37" s="1"/>
  <c r="B325" i="37"/>
  <c r="G325" i="37" s="1"/>
  <c r="B326" i="37"/>
  <c r="B327" i="37"/>
  <c r="G327" i="37"/>
  <c r="B328" i="37"/>
  <c r="G328" i="37"/>
  <c r="B329" i="37"/>
  <c r="G329" i="37"/>
  <c r="B330" i="37"/>
  <c r="G330" i="37"/>
  <c r="B331" i="37"/>
  <c r="B332" i="37"/>
  <c r="G332" i="37" s="1"/>
  <c r="B333" i="37"/>
  <c r="G333" i="37" s="1"/>
  <c r="B334" i="37"/>
  <c r="B335" i="37"/>
  <c r="G335" i="37" s="1"/>
  <c r="B336" i="37"/>
  <c r="G336" i="37"/>
  <c r="B337" i="37"/>
  <c r="G337" i="37" s="1"/>
  <c r="B338" i="37"/>
  <c r="G338" i="37"/>
  <c r="B339" i="37"/>
  <c r="B340" i="37"/>
  <c r="B341" i="37"/>
  <c r="G341" i="37"/>
  <c r="B342" i="37"/>
  <c r="G342" i="37" s="1"/>
  <c r="B343" i="37"/>
  <c r="B344" i="37"/>
  <c r="G344" i="37" s="1"/>
  <c r="B345" i="37"/>
  <c r="B346" i="37"/>
  <c r="B347" i="37"/>
  <c r="B348" i="37"/>
  <c r="G348" i="37" s="1"/>
  <c r="B349" i="37"/>
  <c r="G349" i="37"/>
  <c r="B350" i="37"/>
  <c r="G350" i="37" s="1"/>
  <c r="B351" i="37"/>
  <c r="B352" i="37"/>
  <c r="G352" i="37" s="1"/>
  <c r="B353" i="37"/>
  <c r="G353" i="37" s="1"/>
  <c r="B354" i="37"/>
  <c r="G354" i="37"/>
  <c r="B355" i="37"/>
  <c r="G355" i="37" s="1"/>
  <c r="B356" i="37"/>
  <c r="G356" i="37"/>
  <c r="B357" i="37"/>
  <c r="G357" i="37" s="1"/>
  <c r="B358" i="37"/>
  <c r="B359" i="37"/>
  <c r="B360" i="37"/>
  <c r="G360" i="37"/>
  <c r="B361" i="37"/>
  <c r="G361" i="37"/>
  <c r="B362" i="37"/>
  <c r="G362" i="37"/>
  <c r="B363" i="37"/>
  <c r="B364" i="37"/>
  <c r="B365" i="37"/>
  <c r="G365" i="37"/>
  <c r="B366" i="37"/>
  <c r="G366" i="37"/>
  <c r="B367" i="37"/>
  <c r="G367" i="37"/>
  <c r="B368" i="37"/>
  <c r="G368" i="37"/>
  <c r="B369" i="37"/>
  <c r="G369" i="37"/>
  <c r="B370" i="37"/>
  <c r="G370" i="37"/>
  <c r="B371" i="37"/>
  <c r="B372" i="37"/>
  <c r="G372" i="37" s="1"/>
  <c r="B373" i="37"/>
  <c r="B374" i="37"/>
  <c r="G374" i="37"/>
  <c r="B375" i="37"/>
  <c r="G375" i="37"/>
  <c r="B376" i="37"/>
  <c r="G376" i="37"/>
  <c r="B377" i="37"/>
  <c r="G377" i="37"/>
  <c r="B378" i="37"/>
  <c r="B379" i="37"/>
  <c r="G379" i="37" s="1"/>
  <c r="B380" i="37"/>
  <c r="G380" i="37" s="1"/>
  <c r="B381" i="37"/>
  <c r="G381" i="37" s="1"/>
  <c r="B382" i="37"/>
  <c r="G382" i="37"/>
  <c r="B383" i="37"/>
  <c r="B384" i="37"/>
  <c r="G384" i="37"/>
  <c r="B385" i="37"/>
  <c r="G385" i="37" s="1"/>
  <c r="B386" i="37"/>
  <c r="B387" i="37"/>
  <c r="G387" i="37"/>
  <c r="B388" i="37"/>
  <c r="G388" i="37" s="1"/>
  <c r="B389" i="37"/>
  <c r="G389" i="37"/>
  <c r="B390" i="37"/>
  <c r="G390" i="37" s="1"/>
  <c r="B391" i="37"/>
  <c r="B392" i="37"/>
  <c r="B393" i="37"/>
  <c r="G393" i="37" s="1"/>
  <c r="B394" i="37"/>
  <c r="G394" i="37" s="1"/>
  <c r="B395" i="37"/>
  <c r="B396" i="37"/>
  <c r="G396" i="37"/>
  <c r="B397" i="37"/>
  <c r="B398" i="37"/>
  <c r="B399" i="37"/>
  <c r="G399" i="37"/>
  <c r="B400" i="37"/>
  <c r="G400" i="37" s="1"/>
  <c r="B401" i="37"/>
  <c r="G401" i="37"/>
  <c r="B402" i="37"/>
  <c r="B403" i="37"/>
  <c r="B404" i="37"/>
  <c r="G404" i="37"/>
  <c r="B405" i="37"/>
  <c r="G405" i="37" s="1"/>
  <c r="B406" i="37"/>
  <c r="B407" i="37"/>
  <c r="B408" i="37"/>
  <c r="B409" i="37"/>
  <c r="B410" i="37"/>
  <c r="B411" i="37"/>
  <c r="B412" i="37"/>
  <c r="B413" i="37"/>
  <c r="B414" i="37"/>
  <c r="B415" i="37"/>
  <c r="B416" i="37"/>
  <c r="B417" i="37"/>
  <c r="G417" i="37" s="1"/>
  <c r="B418" i="37"/>
  <c r="G418" i="37" s="1"/>
  <c r="B419" i="37"/>
  <c r="G419" i="37" s="1"/>
  <c r="B420" i="37"/>
  <c r="G420" i="37"/>
  <c r="B421" i="37"/>
  <c r="B422" i="37"/>
  <c r="G422" i="37"/>
  <c r="B423" i="37"/>
  <c r="G423" i="37" s="1"/>
  <c r="B424" i="37"/>
  <c r="B425" i="37"/>
  <c r="G425" i="37"/>
  <c r="B426" i="37"/>
  <c r="G426" i="37" s="1"/>
  <c r="B427" i="37"/>
  <c r="G427" i="37" s="1"/>
  <c r="B428" i="37"/>
  <c r="G428" i="37" s="1"/>
  <c r="B429" i="37"/>
  <c r="B430" i="37"/>
  <c r="G430" i="37" s="1"/>
  <c r="B431" i="37"/>
  <c r="G431" i="37"/>
  <c r="B432" i="37"/>
  <c r="G432" i="37" s="1"/>
  <c r="B433" i="37"/>
  <c r="G433" i="37"/>
  <c r="B434" i="37"/>
  <c r="G434" i="37" s="1"/>
  <c r="B435" i="37"/>
  <c r="G435" i="37"/>
  <c r="B436" i="37"/>
  <c r="B437" i="37"/>
  <c r="G437" i="37" s="1"/>
  <c r="B438" i="37"/>
  <c r="G438" i="37" s="1"/>
  <c r="B439" i="37"/>
  <c r="G439" i="37" s="1"/>
  <c r="B440" i="37"/>
  <c r="G440" i="37"/>
  <c r="B441" i="37"/>
  <c r="B442" i="37"/>
  <c r="G442" i="37"/>
  <c r="B443" i="37"/>
  <c r="G443" i="37" s="1"/>
  <c r="B444" i="37"/>
  <c r="G444" i="37"/>
  <c r="B445" i="37"/>
  <c r="G445" i="37" s="1"/>
  <c r="B446" i="37"/>
  <c r="G446" i="37"/>
  <c r="B447" i="37"/>
  <c r="G447" i="37" s="1"/>
  <c r="B448" i="37"/>
  <c r="G448" i="37"/>
  <c r="B449" i="37"/>
  <c r="B450" i="37"/>
  <c r="G450" i="37" s="1"/>
  <c r="B451" i="37"/>
  <c r="G451" i="37" s="1"/>
  <c r="B452" i="37"/>
  <c r="G452" i="37" s="1"/>
  <c r="B453" i="37"/>
  <c r="B454" i="37"/>
  <c r="B455" i="37"/>
  <c r="G455" i="37" s="1"/>
  <c r="B456" i="37"/>
  <c r="G456" i="37" s="1"/>
  <c r="B457" i="37"/>
  <c r="B458" i="37"/>
  <c r="G458" i="37"/>
  <c r="B459" i="37"/>
  <c r="G459" i="37" s="1"/>
  <c r="B460" i="37"/>
  <c r="B461" i="37"/>
  <c r="G461" i="37" s="1"/>
  <c r="B462" i="37"/>
  <c r="G462" i="37" s="1"/>
  <c r="B463" i="37"/>
  <c r="B464" i="37"/>
  <c r="G464" i="37" s="1"/>
  <c r="B465" i="37"/>
  <c r="G465" i="37"/>
  <c r="B466" i="37"/>
  <c r="B467" i="37"/>
  <c r="B468" i="37"/>
  <c r="G468" i="37"/>
  <c r="B469" i="37"/>
  <c r="G469" i="37" s="1"/>
  <c r="B470" i="37"/>
  <c r="G470" i="37"/>
  <c r="B471" i="37"/>
  <c r="G471" i="37" s="1"/>
  <c r="B472" i="37"/>
  <c r="B473" i="37"/>
  <c r="G473" i="37"/>
  <c r="B474" i="37"/>
  <c r="G474" i="37" s="1"/>
  <c r="B475" i="37"/>
  <c r="B476" i="37"/>
  <c r="G476" i="37"/>
  <c r="B477" i="37"/>
  <c r="G477" i="37"/>
  <c r="B478" i="37"/>
  <c r="B479" i="37"/>
  <c r="B480" i="37"/>
  <c r="G480" i="37"/>
  <c r="B481" i="37"/>
  <c r="G481" i="37"/>
  <c r="B482" i="37"/>
  <c r="G482" i="37"/>
  <c r="B483" i="37"/>
  <c r="G483" i="37"/>
  <c r="B484" i="37"/>
  <c r="B485" i="37"/>
  <c r="G485" i="37" s="1"/>
  <c r="B486" i="37"/>
  <c r="G486" i="37" s="1"/>
  <c r="B487" i="37"/>
  <c r="G487" i="37" s="1"/>
  <c r="B488" i="37"/>
  <c r="G488" i="37" s="1"/>
  <c r="B489" i="37"/>
  <c r="B490" i="37"/>
  <c r="G490" i="37" s="1"/>
  <c r="B491" i="37"/>
  <c r="G491" i="37"/>
  <c r="B492" i="37"/>
  <c r="G492" i="37" s="1"/>
  <c r="B493" i="37"/>
  <c r="G493" i="37"/>
  <c r="B494" i="37"/>
  <c r="G494" i="37" s="1"/>
  <c r="B495" i="37"/>
  <c r="G495" i="37"/>
  <c r="B496" i="37"/>
  <c r="B497" i="37"/>
  <c r="G497" i="37" s="1"/>
  <c r="B498" i="37"/>
  <c r="G498" i="37"/>
  <c r="B499" i="37"/>
  <c r="G499" i="37" s="1"/>
  <c r="B500" i="37"/>
  <c r="G500" i="37" s="1"/>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s="1"/>
  <c r="B515" i="37"/>
  <c r="G515" i="37" s="1"/>
  <c r="B516" i="37"/>
  <c r="B517" i="37"/>
  <c r="G517" i="37" s="1"/>
  <c r="B518" i="37"/>
  <c r="G518" i="37"/>
  <c r="B519" i="37"/>
  <c r="B520" i="37"/>
  <c r="G520" i="37" s="1"/>
  <c r="B521" i="37"/>
  <c r="G521" i="37" s="1"/>
  <c r="B522" i="37"/>
  <c r="B523" i="37"/>
  <c r="B524" i="37"/>
  <c r="B525" i="37"/>
  <c r="G525" i="37" s="1"/>
  <c r="B526" i="37"/>
  <c r="G526" i="37"/>
  <c r="B527" i="37"/>
  <c r="G527" i="37" s="1"/>
  <c r="B528" i="37"/>
  <c r="G528" i="37"/>
  <c r="B529" i="37"/>
  <c r="B530" i="37"/>
  <c r="G530" i="37" s="1"/>
  <c r="B531" i="37"/>
  <c r="G531" i="37"/>
  <c r="B532" i="37"/>
  <c r="B533" i="37"/>
  <c r="G533" i="37"/>
  <c r="B534" i="37"/>
  <c r="G534" i="37" s="1"/>
  <c r="B535" i="37"/>
  <c r="G535" i="37"/>
  <c r="B536" i="37"/>
  <c r="G536" i="37" s="1"/>
  <c r="B537" i="37"/>
  <c r="B538" i="37"/>
  <c r="G538" i="37"/>
  <c r="B539" i="37"/>
  <c r="G539" i="37" s="1"/>
  <c r="B540" i="37"/>
  <c r="G540" i="37" s="1"/>
  <c r="B541" i="37"/>
  <c r="G541" i="37" s="1"/>
  <c r="B542" i="37"/>
  <c r="G542" i="37" s="1"/>
  <c r="B543" i="37"/>
  <c r="G543" i="37" s="1"/>
  <c r="B544" i="37"/>
  <c r="B545" i="37"/>
  <c r="G545" i="37" s="1"/>
  <c r="B546" i="37"/>
  <c r="G546" i="37"/>
  <c r="B547" i="37"/>
  <c r="G547" i="37" s="1"/>
  <c r="B548" i="37"/>
  <c r="G548" i="37"/>
  <c r="B549" i="37"/>
  <c r="B550" i="37"/>
  <c r="G550" i="37" s="1"/>
  <c r="B551" i="37"/>
  <c r="G551" i="37"/>
  <c r="B552" i="37"/>
  <c r="G552" i="37" s="1"/>
  <c r="B553" i="37"/>
  <c r="G553" i="37" s="1"/>
  <c r="B554" i="37"/>
  <c r="G554" i="37" s="1"/>
  <c r="B555" i="37"/>
  <c r="G555" i="37"/>
  <c r="B556" i="37"/>
  <c r="G556" i="37" s="1"/>
  <c r="B557" i="37"/>
  <c r="B558" i="37"/>
  <c r="G558" i="37"/>
  <c r="B559" i="37"/>
  <c r="G559" i="37"/>
  <c r="B560" i="37"/>
  <c r="G560" i="37"/>
  <c r="B561" i="37"/>
  <c r="B562" i="37"/>
  <c r="B563" i="37"/>
  <c r="G563" i="37"/>
  <c r="B564" i="37"/>
  <c r="G564" i="37"/>
  <c r="B565" i="37"/>
  <c r="B566" i="37"/>
  <c r="G566" i="37" s="1"/>
  <c r="B567" i="37"/>
  <c r="G567" i="37"/>
  <c r="B568" i="37"/>
  <c r="B569" i="37"/>
  <c r="G569" i="37"/>
  <c r="B570" i="37"/>
  <c r="G570" i="37" s="1"/>
  <c r="B571" i="37"/>
  <c r="B572" i="37"/>
  <c r="G572" i="37"/>
  <c r="B573" i="37"/>
  <c r="G573" i="37" s="1"/>
  <c r="B574" i="37"/>
  <c r="B575" i="37"/>
  <c r="B576" i="37"/>
  <c r="G576" i="37" s="1"/>
  <c r="B577" i="37"/>
  <c r="G577" i="37"/>
  <c r="B578" i="37"/>
  <c r="G578" i="37" s="1"/>
  <c r="B579" i="37"/>
  <c r="B580" i="37"/>
  <c r="G580" i="37"/>
  <c r="B581" i="37"/>
  <c r="B582" i="37"/>
  <c r="G582" i="37" s="1"/>
  <c r="B583" i="37"/>
  <c r="G583" i="37" s="1"/>
  <c r="B584" i="37"/>
  <c r="B585" i="37"/>
  <c r="G585" i="37" s="1"/>
  <c r="B586" i="37"/>
  <c r="G586" i="37"/>
  <c r="B587" i="37"/>
  <c r="B588" i="37"/>
  <c r="B589" i="37"/>
  <c r="G589" i="37"/>
  <c r="B590" i="37"/>
  <c r="G590" i="37" s="1"/>
  <c r="B591" i="37"/>
  <c r="G591" i="37"/>
  <c r="B592" i="37"/>
  <c r="G592" i="37" s="1"/>
  <c r="B593" i="37"/>
  <c r="B594" i="37"/>
  <c r="G594" i="37"/>
  <c r="B595" i="37"/>
  <c r="G595" i="37" s="1"/>
  <c r="B596" i="37"/>
  <c r="G596" i="37" s="1"/>
  <c r="B597" i="37"/>
  <c r="B598" i="37"/>
  <c r="G598" i="37"/>
  <c r="B599" i="37"/>
  <c r="B600" i="37"/>
  <c r="G600" i="37" s="1"/>
  <c r="B601" i="37"/>
  <c r="G601" i="37"/>
  <c r="B602" i="37"/>
  <c r="G602" i="37" s="1"/>
  <c r="B603" i="37"/>
  <c r="G603" i="37"/>
  <c r="B604" i="37"/>
  <c r="G604" i="37" s="1"/>
  <c r="B605" i="37"/>
  <c r="G605" i="37"/>
  <c r="B606" i="37"/>
  <c r="B607" i="37"/>
  <c r="G607" i="37"/>
  <c r="B608" i="37"/>
  <c r="G608" i="37"/>
  <c r="B609" i="37"/>
  <c r="G609" i="37"/>
  <c r="B610" i="37"/>
  <c r="G610" i="37"/>
  <c r="B611" i="37"/>
  <c r="B612" i="37"/>
  <c r="G612" i="37"/>
  <c r="B613" i="37"/>
  <c r="G613" i="37" s="1"/>
  <c r="B614" i="37"/>
  <c r="G614" i="37" s="1"/>
  <c r="B615" i="37"/>
  <c r="G615" i="37" s="1"/>
  <c r="B616" i="37"/>
  <c r="G616" i="37"/>
  <c r="B617" i="37"/>
  <c r="G617" i="37" s="1"/>
  <c r="B618" i="37"/>
  <c r="G618" i="37" s="1"/>
  <c r="B619" i="37"/>
  <c r="B620" i="37"/>
  <c r="B621" i="37"/>
  <c r="G621" i="37" s="1"/>
  <c r="B622" i="37"/>
  <c r="G622" i="37" s="1"/>
  <c r="B623" i="37"/>
  <c r="B624" i="37"/>
  <c r="G624" i="37" s="1"/>
  <c r="B625" i="37"/>
  <c r="G625" i="37"/>
  <c r="B626" i="37"/>
  <c r="B627" i="37"/>
  <c r="G627" i="37" s="1"/>
  <c r="B628" i="37"/>
  <c r="G628" i="37" s="1"/>
  <c r="B629" i="37"/>
  <c r="B630" i="37"/>
  <c r="B631" i="37"/>
  <c r="G631" i="37" s="1"/>
  <c r="B632" i="37"/>
  <c r="G632" i="37" s="1"/>
  <c r="B633" i="37"/>
  <c r="B634" i="37"/>
  <c r="B635" i="37"/>
  <c r="B636" i="37"/>
  <c r="B637" i="37"/>
  <c r="B638" i="37"/>
  <c r="B639" i="37"/>
  <c r="B640" i="37"/>
  <c r="B641" i="37"/>
  <c r="G641" i="37"/>
  <c r="B642" i="37"/>
  <c r="G642" i="37" s="1"/>
  <c r="B643" i="37"/>
  <c r="G643" i="37"/>
  <c r="B644" i="37"/>
  <c r="G644" i="37" s="1"/>
  <c r="B645" i="37"/>
  <c r="B646" i="37"/>
  <c r="B647" i="37"/>
  <c r="G647" i="37" s="1"/>
  <c r="B648" i="37"/>
  <c r="G648" i="37"/>
  <c r="B649" i="37"/>
  <c r="G649" i="37" s="1"/>
  <c r="B650" i="37"/>
  <c r="G650" i="37"/>
  <c r="B651" i="37"/>
  <c r="G651" i="37" s="1"/>
  <c r="B652" i="37"/>
  <c r="G652" i="37"/>
  <c r="B653" i="37"/>
  <c r="G653" i="37" s="1"/>
  <c r="B654" i="37"/>
  <c r="B655" i="37"/>
  <c r="B656" i="37"/>
  <c r="G656" i="37" s="1"/>
  <c r="B657" i="37"/>
  <c r="G657" i="37"/>
  <c r="B658" i="37"/>
  <c r="G658" i="37" s="1"/>
  <c r="B659" i="37"/>
  <c r="G659" i="37"/>
  <c r="B660" i="37"/>
  <c r="G660" i="37" s="1"/>
  <c r="B661" i="37"/>
  <c r="G661" i="37"/>
  <c r="B662" i="37"/>
  <c r="B663" i="37"/>
  <c r="G663" i="37" s="1"/>
  <c r="B664" i="37"/>
  <c r="G664" i="37"/>
  <c r="B665" i="37"/>
  <c r="G665" i="37" s="1"/>
  <c r="B666" i="37"/>
  <c r="G666" i="37"/>
  <c r="B667" i="37"/>
  <c r="G667" i="37" s="1"/>
  <c r="B668" i="37"/>
  <c r="G668" i="37"/>
  <c r="B669" i="37"/>
  <c r="G669" i="37" s="1"/>
  <c r="B670" i="37"/>
  <c r="G670" i="37"/>
  <c r="B671" i="37"/>
  <c r="G671" i="37" s="1"/>
  <c r="B672" i="37"/>
  <c r="G672" i="37"/>
  <c r="B673" i="37"/>
  <c r="G673" i="37" s="1"/>
  <c r="B674" i="37"/>
  <c r="G674" i="37"/>
  <c r="B675" i="37"/>
  <c r="G675" i="37" s="1"/>
  <c r="B676" i="37"/>
  <c r="G676" i="37"/>
  <c r="B677" i="37"/>
  <c r="G677" i="37" s="1"/>
  <c r="B678" i="37"/>
  <c r="G678" i="37"/>
  <c r="B679" i="37"/>
  <c r="G679" i="37" s="1"/>
  <c r="B680" i="37"/>
  <c r="G680" i="37"/>
  <c r="B681" i="37"/>
  <c r="G681" i="37" s="1"/>
  <c r="B682" i="37"/>
  <c r="G682" i="37"/>
  <c r="B683" i="37"/>
  <c r="G683" i="37" s="1"/>
  <c r="B684" i="37"/>
  <c r="G684" i="37"/>
  <c r="B685" i="37"/>
  <c r="G685" i="37" s="1"/>
  <c r="B686" i="37"/>
  <c r="G686" i="37"/>
  <c r="B687" i="37"/>
  <c r="G687" i="37" s="1"/>
  <c r="B688" i="37"/>
  <c r="G688" i="37"/>
  <c r="B689" i="37"/>
  <c r="G689" i="37" s="1"/>
  <c r="B690" i="37"/>
  <c r="G690" i="37"/>
  <c r="B691" i="37"/>
  <c r="G691" i="37" s="1"/>
  <c r="B692" i="37"/>
  <c r="G692" i="37"/>
  <c r="B693" i="37"/>
  <c r="G693" i="37" s="1"/>
  <c r="B694" i="37"/>
  <c r="G694" i="37"/>
  <c r="B695" i="37"/>
  <c r="G695" i="37" s="1"/>
  <c r="B696" i="37"/>
  <c r="G696" i="37"/>
  <c r="B697" i="37"/>
  <c r="G697" i="37" s="1"/>
  <c r="B698" i="37"/>
  <c r="G698" i="37"/>
  <c r="B699" i="37"/>
  <c r="G699" i="37" s="1"/>
  <c r="B700" i="37"/>
  <c r="G700" i="37"/>
  <c r="B701" i="37"/>
  <c r="G701" i="37" s="1"/>
  <c r="B702" i="37"/>
  <c r="G702" i="37"/>
  <c r="B703" i="37"/>
  <c r="G703" i="37" s="1"/>
  <c r="B704" i="37"/>
  <c r="G704" i="37"/>
  <c r="B705" i="37"/>
  <c r="G705" i="37" s="1"/>
  <c r="B706" i="37"/>
  <c r="G706" i="37"/>
  <c r="B707" i="37"/>
  <c r="G707" i="37" s="1"/>
  <c r="B708" i="37"/>
  <c r="G708" i="37"/>
  <c r="B709" i="37"/>
  <c r="G709" i="37" s="1"/>
  <c r="B710" i="37"/>
  <c r="G710" i="37"/>
  <c r="B711" i="37"/>
  <c r="G711" i="37" s="1"/>
  <c r="B712" i="37"/>
  <c r="G712" i="37"/>
  <c r="B713" i="37"/>
  <c r="G713" i="37" s="1"/>
  <c r="B714" i="37"/>
  <c r="G714" i="37"/>
  <c r="B715" i="37"/>
  <c r="G715" i="37" s="1"/>
  <c r="B716" i="37"/>
  <c r="G716" i="37"/>
  <c r="B717" i="37"/>
  <c r="G717" i="37" s="1"/>
  <c r="B718" i="37"/>
  <c r="G718" i="37"/>
  <c r="B719" i="37"/>
  <c r="B720" i="37"/>
  <c r="B721" i="37"/>
  <c r="G721" i="37"/>
  <c r="B722" i="37"/>
  <c r="G722" i="37" s="1"/>
  <c r="B723" i="37"/>
  <c r="G723" i="37"/>
  <c r="B724" i="37"/>
  <c r="G724" i="37" s="1"/>
  <c r="B725" i="37"/>
  <c r="G725" i="37" s="1"/>
  <c r="B726" i="37"/>
  <c r="G726" i="37" s="1"/>
  <c r="B727" i="37"/>
  <c r="G727" i="37" s="1"/>
  <c r="B728" i="37"/>
  <c r="G728" i="37" s="1"/>
  <c r="B729" i="37"/>
  <c r="G729" i="37" s="1"/>
  <c r="B730" i="37"/>
  <c r="G730" i="37" s="1"/>
  <c r="B731" i="37"/>
  <c r="G731" i="37" s="1"/>
  <c r="B732" i="37"/>
  <c r="G732" i="37"/>
  <c r="B733" i="37"/>
  <c r="G733" i="37" s="1"/>
  <c r="B734" i="37"/>
  <c r="G734" i="37" s="1"/>
  <c r="B735" i="37"/>
  <c r="G735" i="37" s="1"/>
  <c r="B736" i="37"/>
  <c r="G736" i="37" s="1"/>
  <c r="B737" i="37"/>
  <c r="G737" i="37" s="1"/>
  <c r="B738" i="37"/>
  <c r="G738" i="37" s="1"/>
  <c r="B739" i="37"/>
  <c r="G739" i="37" s="1"/>
  <c r="B740" i="37"/>
  <c r="G740" i="37"/>
  <c r="B741" i="37"/>
  <c r="G741" i="37" s="1"/>
  <c r="B742" i="37"/>
  <c r="G742" i="37" s="1"/>
  <c r="B743" i="37"/>
  <c r="G743" i="37" s="1"/>
  <c r="B744" i="37"/>
  <c r="G744" i="37" s="1"/>
  <c r="B745" i="37"/>
  <c r="G745" i="37" s="1"/>
  <c r="B746" i="37"/>
  <c r="G746" i="37" s="1"/>
  <c r="B747" i="37"/>
  <c r="G747" i="37" s="1"/>
  <c r="B748" i="37"/>
  <c r="G748" i="37"/>
  <c r="B749" i="37"/>
  <c r="G749" i="37" s="1"/>
  <c r="B750" i="37"/>
  <c r="G750" i="37" s="1"/>
  <c r="B751" i="37"/>
  <c r="G751" i="37" s="1"/>
  <c r="B752" i="37"/>
  <c r="G752" i="37" s="1"/>
  <c r="B753" i="37"/>
  <c r="G753" i="37" s="1"/>
  <c r="B754" i="37"/>
  <c r="G754" i="37"/>
  <c r="B755" i="37"/>
  <c r="G755" i="37" s="1"/>
  <c r="B756" i="37"/>
  <c r="G756" i="37"/>
  <c r="B757" i="37"/>
  <c r="G757" i="37" s="1"/>
  <c r="B758" i="37"/>
  <c r="G758" i="37"/>
  <c r="B759" i="37"/>
  <c r="G759" i="37" s="1"/>
  <c r="B760" i="37"/>
  <c r="G760" i="37"/>
  <c r="B761" i="37"/>
  <c r="G761" i="37" s="1"/>
  <c r="B762" i="37"/>
  <c r="G762" i="37"/>
  <c r="B763" i="37"/>
  <c r="G763" i="37" s="1"/>
  <c r="B764" i="37"/>
  <c r="G764" i="37"/>
  <c r="B765" i="37"/>
  <c r="G765" i="37" s="1"/>
  <c r="B766" i="37"/>
  <c r="G766" i="37"/>
  <c r="B767" i="37"/>
  <c r="G767" i="37" s="1"/>
  <c r="B768" i="37"/>
  <c r="G768" i="37"/>
  <c r="B769" i="37"/>
  <c r="G769" i="37" s="1"/>
  <c r="B770" i="37"/>
  <c r="G770" i="37"/>
  <c r="B771" i="37"/>
  <c r="G771" i="37" s="1"/>
  <c r="B772" i="37"/>
  <c r="G772" i="37"/>
  <c r="B773" i="37"/>
  <c r="G773" i="37" s="1"/>
  <c r="B774" i="37"/>
  <c r="G774" i="37"/>
  <c r="B775" i="37"/>
  <c r="G775" i="37" s="1"/>
  <c r="B776" i="37"/>
  <c r="G776" i="37"/>
  <c r="B777" i="37"/>
  <c r="G777" i="37" s="1"/>
  <c r="B778" i="37"/>
  <c r="G778" i="37"/>
  <c r="B779" i="37"/>
  <c r="G779" i="37" s="1"/>
  <c r="B780" i="37"/>
  <c r="G780" i="37"/>
  <c r="B781" i="37"/>
  <c r="G781" i="37" s="1"/>
  <c r="B782" i="37"/>
  <c r="G782" i="37"/>
  <c r="B783" i="37"/>
  <c r="G783" i="37" s="1"/>
  <c r="B784" i="37"/>
  <c r="G784" i="37"/>
  <c r="B785" i="37"/>
  <c r="G785" i="37" s="1"/>
  <c r="B786" i="37"/>
  <c r="G786" i="37"/>
  <c r="B787" i="37"/>
  <c r="G787" i="37" s="1"/>
  <c r="B788" i="37"/>
  <c r="G788" i="37"/>
  <c r="B789" i="37"/>
  <c r="G789" i="37" s="1"/>
  <c r="B790" i="37"/>
  <c r="G790" i="37"/>
  <c r="B791" i="37"/>
  <c r="G791" i="37" s="1"/>
  <c r="B792" i="37"/>
  <c r="G792" i="37"/>
  <c r="B793" i="37"/>
  <c r="G793" i="37" s="1"/>
  <c r="B794" i="37"/>
  <c r="G794" i="37"/>
  <c r="B795" i="37"/>
  <c r="G795" i="37" s="1"/>
  <c r="B796" i="37"/>
  <c r="G796" i="37"/>
  <c r="B797" i="37"/>
  <c r="G797" i="37" s="1"/>
  <c r="B798" i="37"/>
  <c r="G798" i="37"/>
  <c r="B799" i="37"/>
  <c r="G799" i="37" s="1"/>
  <c r="B800" i="37"/>
  <c r="G800" i="37"/>
  <c r="B801" i="37"/>
  <c r="G801" i="37" s="1"/>
  <c r="B802" i="37"/>
  <c r="G802" i="37"/>
  <c r="B803" i="37"/>
  <c r="G803" i="37" s="1"/>
  <c r="B804" i="37"/>
  <c r="G804" i="37"/>
  <c r="B805" i="37"/>
  <c r="G805" i="37" s="1"/>
  <c r="B806" i="37"/>
  <c r="G806" i="37"/>
  <c r="B807" i="37"/>
  <c r="G807" i="37" s="1"/>
  <c r="B808" i="37"/>
  <c r="G808" i="37"/>
  <c r="B809" i="37"/>
  <c r="G809" i="37" s="1"/>
  <c r="B810" i="37"/>
  <c r="G810" i="37" s="1"/>
  <c r="B811" i="37"/>
  <c r="G811" i="37" s="1"/>
  <c r="B812" i="37"/>
  <c r="G812" i="37" s="1"/>
  <c r="B813" i="37"/>
  <c r="G813" i="37"/>
  <c r="B814" i="37"/>
  <c r="G814" i="37" s="1"/>
  <c r="B815" i="37"/>
  <c r="G815" i="37"/>
  <c r="B816" i="37"/>
  <c r="G816" i="37" s="1"/>
  <c r="B817" i="37"/>
  <c r="B818" i="37"/>
  <c r="G818" i="37" s="1"/>
  <c r="B819" i="37"/>
  <c r="B820" i="37"/>
  <c r="B821" i="37"/>
  <c r="B822" i="37"/>
  <c r="G822" i="37" s="1"/>
  <c r="B823" i="37"/>
  <c r="G823" i="37"/>
  <c r="B824" i="37"/>
  <c r="G824" i="37" s="1"/>
  <c r="B825" i="37"/>
  <c r="G825" i="37"/>
  <c r="B826" i="37"/>
  <c r="G826" i="37" s="1"/>
  <c r="B827" i="37"/>
  <c r="G827" i="37"/>
  <c r="B828" i="37"/>
  <c r="G828" i="37" s="1"/>
  <c r="B829" i="37"/>
  <c r="G829" i="37"/>
  <c r="B830" i="37"/>
  <c r="G830" i="37" s="1"/>
  <c r="B831" i="37"/>
  <c r="G831" i="37"/>
  <c r="B832" i="37"/>
  <c r="G832" i="37" s="1"/>
  <c r="B833" i="37"/>
  <c r="G833" i="37"/>
  <c r="B834" i="37"/>
  <c r="G834" i="37" s="1"/>
  <c r="B835" i="37"/>
  <c r="G835" i="37"/>
  <c r="B836" i="37"/>
  <c r="G836" i="37" s="1"/>
  <c r="B837" i="37"/>
  <c r="G837" i="37"/>
  <c r="B838" i="37"/>
  <c r="G838" i="37" s="1"/>
  <c r="B839" i="37"/>
  <c r="G839" i="37"/>
  <c r="B840" i="37"/>
  <c r="G840" i="37" s="1"/>
  <c r="B841" i="37"/>
  <c r="G841" i="37"/>
  <c r="B842" i="37"/>
  <c r="G842" i="37" s="1"/>
  <c r="B843" i="37"/>
  <c r="G843" i="37"/>
  <c r="B844" i="37"/>
  <c r="G844" i="37" s="1"/>
  <c r="B845" i="37"/>
  <c r="G845" i="37"/>
  <c r="B846" i="37"/>
  <c r="G846" i="37" s="1"/>
  <c r="B847" i="37"/>
  <c r="G847" i="37"/>
  <c r="B848" i="37"/>
  <c r="G848" i="37" s="1"/>
  <c r="B849" i="37"/>
  <c r="G849" i="37"/>
  <c r="B850" i="37"/>
  <c r="G850" i="37" s="1"/>
  <c r="B851" i="37"/>
  <c r="G851" i="37"/>
  <c r="B852" i="37"/>
  <c r="G852" i="37" s="1"/>
  <c r="B853" i="37"/>
  <c r="G853" i="37"/>
  <c r="B854" i="37"/>
  <c r="G854" i="37" s="1"/>
  <c r="B855" i="37"/>
  <c r="G855" i="37"/>
  <c r="B856" i="37"/>
  <c r="G856" i="37" s="1"/>
  <c r="B857" i="37"/>
  <c r="G857" i="37"/>
  <c r="B858" i="37"/>
  <c r="G858" i="37" s="1"/>
  <c r="B859" i="37"/>
  <c r="G859" i="37"/>
  <c r="B860" i="37"/>
  <c r="G860" i="37" s="1"/>
  <c r="B861" i="37"/>
  <c r="G861" i="37"/>
  <c r="B862" i="37"/>
  <c r="G862" i="37" s="1"/>
  <c r="B863" i="37"/>
  <c r="G863" i="37"/>
  <c r="B864" i="37"/>
  <c r="G864" i="37" s="1"/>
  <c r="B865" i="37"/>
  <c r="G865" i="37"/>
  <c r="B866" i="37"/>
  <c r="G866" i="37" s="1"/>
  <c r="B867" i="37"/>
  <c r="G867" i="37"/>
  <c r="B868" i="37"/>
  <c r="G868" i="37" s="1"/>
  <c r="B869" i="37"/>
  <c r="G869" i="37"/>
  <c r="B870" i="37"/>
  <c r="G870" i="37" s="1"/>
  <c r="B871" i="37"/>
  <c r="G871" i="37"/>
  <c r="B872" i="37"/>
  <c r="G872" i="37" s="1"/>
  <c r="B873" i="37"/>
  <c r="G873" i="37"/>
  <c r="B874" i="37"/>
  <c r="G874" i="37" s="1"/>
  <c r="B875" i="37"/>
  <c r="G875" i="37"/>
  <c r="B876" i="37"/>
  <c r="G876" i="37" s="1"/>
  <c r="B877" i="37"/>
  <c r="G877" i="37"/>
  <c r="B878" i="37"/>
  <c r="G878" i="37" s="1"/>
  <c r="B879" i="37"/>
  <c r="G879" i="37"/>
  <c r="B880" i="37"/>
  <c r="G880" i="37" s="1"/>
  <c r="B881" i="37"/>
  <c r="G881" i="37"/>
  <c r="B882" i="37"/>
  <c r="G882" i="37" s="1"/>
  <c r="B883" i="37"/>
  <c r="G883" i="37"/>
  <c r="B884" i="37"/>
  <c r="G884" i="37" s="1"/>
  <c r="B885" i="37"/>
  <c r="G885" i="37"/>
  <c r="B886" i="37"/>
  <c r="G886" i="37" s="1"/>
  <c r="B887" i="37"/>
  <c r="G887" i="37"/>
  <c r="B888" i="37"/>
  <c r="G888" i="37" s="1"/>
  <c r="B889" i="37"/>
  <c r="G889" i="37"/>
  <c r="B890" i="37"/>
  <c r="G890" i="37" s="1"/>
  <c r="B891" i="37"/>
  <c r="G891" i="37"/>
  <c r="B892" i="37"/>
  <c r="G892" i="37" s="1"/>
  <c r="B893" i="37"/>
  <c r="G893" i="37"/>
  <c r="B894" i="37"/>
  <c r="G894" i="37" s="1"/>
  <c r="B895" i="37"/>
  <c r="G895" i="37"/>
  <c r="B896" i="37"/>
  <c r="G896" i="37" s="1"/>
  <c r="B897" i="37"/>
  <c r="G897" i="37"/>
  <c r="B898" i="37"/>
  <c r="G898" i="37" s="1"/>
  <c r="B899" i="37"/>
  <c r="G899" i="37"/>
  <c r="B900" i="37"/>
  <c r="G900" i="37" s="1"/>
  <c r="B901" i="37"/>
  <c r="G901" i="37"/>
  <c r="B902" i="37"/>
  <c r="G902" i="37" s="1"/>
  <c r="B903" i="37"/>
  <c r="G903" i="37"/>
  <c r="B904" i="37"/>
  <c r="G904" i="37" s="1"/>
  <c r="B905" i="37"/>
  <c r="G905" i="37"/>
  <c r="B906" i="37"/>
  <c r="G906" i="37" s="1"/>
  <c r="B907" i="37"/>
  <c r="G907" i="37"/>
  <c r="B908" i="37"/>
  <c r="G908" i="37" s="1"/>
  <c r="B909" i="37"/>
  <c r="G909" i="37"/>
  <c r="B910" i="37"/>
  <c r="G910" i="37" s="1"/>
  <c r="B911" i="37"/>
  <c r="G911" i="37"/>
  <c r="B912" i="37"/>
  <c r="G912" i="37" s="1"/>
  <c r="B913" i="37"/>
  <c r="G913" i="37"/>
  <c r="B914" i="37"/>
  <c r="G914" i="37" s="1"/>
  <c r="B915" i="37"/>
  <c r="G915" i="37"/>
  <c r="B916" i="37"/>
  <c r="G916" i="37" s="1"/>
  <c r="B917" i="37"/>
  <c r="G917" i="37"/>
  <c r="B918" i="37"/>
  <c r="G918" i="37" s="1"/>
  <c r="B919" i="37"/>
  <c r="G919" i="37"/>
  <c r="B920" i="37"/>
  <c r="G920" i="37" s="1"/>
  <c r="B921" i="37"/>
  <c r="G921" i="37"/>
  <c r="B922" i="37"/>
  <c r="G922" i="37" s="1"/>
  <c r="B923" i="37"/>
  <c r="G923" i="37"/>
  <c r="B924" i="37"/>
  <c r="G924" i="37" s="1"/>
  <c r="B925" i="37"/>
  <c r="G925" i="37"/>
  <c r="B926" i="37"/>
  <c r="G926" i="37" s="1"/>
  <c r="B927" i="37"/>
  <c r="G927" i="37"/>
  <c r="B928" i="37"/>
  <c r="G928" i="37" s="1"/>
  <c r="B929" i="37"/>
  <c r="G929" i="37"/>
  <c r="B930" i="37"/>
  <c r="G930" i="37" s="1"/>
  <c r="B931" i="37"/>
  <c r="G931" i="37"/>
  <c r="B932" i="37"/>
  <c r="G932" i="37" s="1"/>
  <c r="B933" i="37"/>
  <c r="G933" i="37"/>
  <c r="B934" i="37"/>
  <c r="G934" i="37" s="1"/>
  <c r="B935" i="37"/>
  <c r="G935" i="37"/>
  <c r="B936" i="37"/>
  <c r="G936" i="37" s="1"/>
  <c r="B937" i="37"/>
  <c r="G937" i="37"/>
  <c r="B938" i="37"/>
  <c r="G938" i="37" s="1"/>
  <c r="B939" i="37"/>
  <c r="G939" i="37"/>
  <c r="B940" i="37"/>
  <c r="G940" i="37" s="1"/>
  <c r="B941" i="37"/>
  <c r="G941" i="37"/>
  <c r="B942" i="37"/>
  <c r="G942" i="37" s="1"/>
  <c r="B943" i="37"/>
  <c r="G943" i="37"/>
  <c r="B944" i="37"/>
  <c r="G944" i="37" s="1"/>
  <c r="B945" i="37"/>
  <c r="G945" i="37"/>
  <c r="B946" i="37"/>
  <c r="G946" i="37" s="1"/>
  <c r="B947" i="37"/>
  <c r="G947" i="37"/>
  <c r="B948" i="37"/>
  <c r="G948" i="37" s="1"/>
  <c r="B949" i="37"/>
  <c r="G949" i="37"/>
  <c r="B950" i="37"/>
  <c r="G950" i="37" s="1"/>
  <c r="B951" i="37"/>
  <c r="G951" i="37"/>
  <c r="B952" i="37"/>
  <c r="G952" i="37" s="1"/>
  <c r="B953" i="37"/>
  <c r="G953" i="37"/>
  <c r="B954" i="37"/>
  <c r="G954" i="37" s="1"/>
  <c r="B955" i="37"/>
  <c r="G955" i="37"/>
  <c r="B956" i="37"/>
  <c r="G956" i="37" s="1"/>
  <c r="B957" i="37"/>
  <c r="G957" i="37"/>
  <c r="B958" i="37"/>
  <c r="G958" i="37" s="1"/>
  <c r="B959" i="37"/>
  <c r="G959" i="37"/>
  <c r="B960" i="37"/>
  <c r="G960" i="37" s="1"/>
  <c r="B961" i="37"/>
  <c r="G961" i="37"/>
  <c r="B962" i="37"/>
  <c r="G962" i="37" s="1"/>
  <c r="B963" i="37"/>
  <c r="G963" i="37"/>
  <c r="B964" i="37"/>
  <c r="G964" i="37" s="1"/>
  <c r="B965" i="37"/>
  <c r="G965" i="37"/>
  <c r="B966" i="37"/>
  <c r="G966" i="37" s="1"/>
  <c r="B967" i="37"/>
  <c r="G967" i="37"/>
  <c r="B968" i="37"/>
  <c r="G968" i="37" s="1"/>
  <c r="B969" i="37"/>
  <c r="G969" i="37"/>
  <c r="B970" i="37"/>
  <c r="G970" i="37" s="1"/>
  <c r="B971" i="37"/>
  <c r="G971" i="37"/>
  <c r="B972" i="37"/>
  <c r="G972" i="37" s="1"/>
  <c r="B973" i="37"/>
  <c r="G973" i="37"/>
  <c r="B974" i="37"/>
  <c r="G974" i="37" s="1"/>
  <c r="B975" i="37"/>
  <c r="G975" i="37"/>
  <c r="B976" i="37"/>
  <c r="G976" i="37" s="1"/>
  <c r="B977" i="37"/>
  <c r="G977" i="37"/>
  <c r="B978" i="37"/>
  <c r="G978" i="37" s="1"/>
  <c r="B979" i="37"/>
  <c r="G979" i="37"/>
  <c r="B980" i="37"/>
  <c r="G980" i="37" s="1"/>
  <c r="B981" i="37"/>
  <c r="G981" i="37"/>
  <c r="B982" i="37"/>
  <c r="G982" i="37" s="1"/>
  <c r="B983" i="37"/>
  <c r="G983" i="37"/>
  <c r="B984" i="37"/>
  <c r="B985" i="37"/>
  <c r="B986" i="37"/>
  <c r="B987" i="37"/>
  <c r="G987" i="37" s="1"/>
  <c r="B988" i="37"/>
  <c r="G988" i="37" s="1"/>
  <c r="B989" i="37"/>
  <c r="G989" i="37"/>
  <c r="B990" i="37"/>
  <c r="B991" i="37"/>
  <c r="B992" i="37"/>
  <c r="G992" i="37"/>
  <c r="B993" i="37"/>
  <c r="G993" i="37" s="1"/>
  <c r="B994" i="37"/>
  <c r="G994" i="37" s="1"/>
  <c r="B995" i="37"/>
  <c r="B996" i="37"/>
  <c r="B997" i="37"/>
  <c r="B998" i="37"/>
  <c r="G998" i="37" s="1"/>
  <c r="B999" i="37"/>
  <c r="G999" i="37" s="1"/>
  <c r="B1000" i="37"/>
  <c r="G1000" i="37" s="1"/>
  <c r="B1001" i="37"/>
  <c r="G1001" i="37" s="1"/>
  <c r="B1002" i="37"/>
  <c r="G1002" i="37" s="1"/>
  <c r="B1003" i="37"/>
  <c r="B1004" i="37"/>
  <c r="G1004" i="37"/>
  <c r="B1005" i="37"/>
  <c r="G1005" i="37" s="1"/>
  <c r="B1006" i="37"/>
  <c r="G1006" i="37" s="1"/>
  <c r="B1007" i="37"/>
  <c r="B1008" i="37"/>
  <c r="G1008" i="37" s="1"/>
  <c r="B1009" i="37"/>
  <c r="G1009" i="37" s="1"/>
  <c r="B1010" i="37"/>
  <c r="G1010" i="37"/>
  <c r="B1011" i="37"/>
  <c r="G1011" i="37" s="1"/>
  <c r="B1012" i="37"/>
  <c r="G1012" i="37" s="1"/>
  <c r="B1013" i="37"/>
  <c r="B1014" i="37"/>
  <c r="G1014" i="37" s="1"/>
  <c r="B1015" i="37"/>
  <c r="G1015" i="37" s="1"/>
  <c r="B1016" i="37"/>
  <c r="G1016" i="37" s="1"/>
  <c r="B1017" i="37"/>
  <c r="G1017" i="37" s="1"/>
  <c r="B1018" i="37"/>
  <c r="G1018" i="37" s="1"/>
  <c r="B1019" i="37"/>
  <c r="B1020" i="37"/>
  <c r="G1020" i="37" s="1"/>
  <c r="B1021" i="37"/>
  <c r="G1021" i="37" s="1"/>
  <c r="B1022" i="37"/>
  <c r="G1022" i="37"/>
  <c r="B1023" i="37"/>
  <c r="B1024" i="37"/>
  <c r="G1024" i="37"/>
  <c r="B1025" i="37"/>
  <c r="G1025" i="37" s="1"/>
  <c r="B1026" i="37"/>
  <c r="G1026" i="37"/>
  <c r="B1027" i="37"/>
  <c r="G1027" i="37" s="1"/>
  <c r="B1028" i="37"/>
  <c r="G1028" i="37"/>
  <c r="B1029" i="37"/>
  <c r="G1029" i="37" s="1"/>
  <c r="B1030" i="37"/>
  <c r="B1031" i="37"/>
  <c r="G1031" i="37"/>
  <c r="B1032" i="37"/>
  <c r="G1032" i="37" s="1"/>
  <c r="B1033" i="37"/>
  <c r="G1033" i="37" s="1"/>
  <c r="B1034" i="37"/>
  <c r="B1035" i="37"/>
  <c r="G1035" i="37" s="1"/>
  <c r="B1036" i="37"/>
  <c r="G1036" i="37" s="1"/>
  <c r="B1037" i="37"/>
  <c r="G1037" i="37" s="1"/>
  <c r="B1038" i="37"/>
  <c r="G1038" i="37" s="1"/>
  <c r="B1039" i="37"/>
  <c r="G1039" i="37" s="1"/>
  <c r="B1040" i="37"/>
  <c r="G1040" i="37" s="1"/>
  <c r="B1041" i="37"/>
  <c r="B1042" i="37"/>
  <c r="G1042" i="37" s="1"/>
  <c r="B1043" i="37"/>
  <c r="G1043" i="37"/>
  <c r="B1044" i="37"/>
  <c r="G1044" i="37" s="1"/>
  <c r="B1045" i="37"/>
  <c r="G1045" i="37"/>
  <c r="B1046" i="37"/>
  <c r="B1047" i="37"/>
  <c r="B1048" i="37"/>
  <c r="B1049" i="37"/>
  <c r="G1049" i="37" s="1"/>
  <c r="B1050" i="37"/>
  <c r="G1050" i="37" s="1"/>
  <c r="B1051" i="37"/>
  <c r="G1051" i="37"/>
  <c r="B1052" i="37"/>
  <c r="G1052" i="37" s="1"/>
  <c r="B1053" i="37"/>
  <c r="G1053" i="37" s="1"/>
  <c r="B1054" i="37"/>
  <c r="G1054" i="37" s="1"/>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s="1"/>
  <c r="B1086" i="37"/>
  <c r="G1086" i="37" s="1"/>
  <c r="B1087" i="37"/>
  <c r="G1087" i="37" s="1"/>
  <c r="B1088" i="37"/>
  <c r="G1088" i="37" s="1"/>
  <c r="B1089" i="37"/>
  <c r="G1089" i="37" s="1"/>
  <c r="B1090" i="37"/>
  <c r="G1090" i="37"/>
  <c r="B1091" i="37"/>
  <c r="G1091" i="37" s="1"/>
  <c r="B1092" i="37"/>
  <c r="G1092" i="37" s="1"/>
  <c r="B1093" i="37"/>
  <c r="G1093" i="37" s="1"/>
  <c r="B1094" i="37"/>
  <c r="G1094" i="37" s="1"/>
  <c r="B1095" i="37"/>
  <c r="G1095" i="37" s="1"/>
  <c r="B1096" i="37"/>
  <c r="B1097" i="37"/>
  <c r="B1098" i="37"/>
  <c r="G1098" i="37" s="1"/>
  <c r="B1099" i="37"/>
  <c r="G1099" i="37"/>
  <c r="B1100" i="37"/>
  <c r="G1100" i="37" s="1"/>
  <c r="B1101" i="37"/>
  <c r="G1101" i="37" s="1"/>
  <c r="B1102" i="37"/>
  <c r="G1102" i="37" s="1"/>
  <c r="B1103" i="37"/>
  <c r="G1103" i="37"/>
  <c r="B1104" i="37"/>
  <c r="B1105" i="37"/>
  <c r="G1105" i="37"/>
  <c r="B1106" i="37"/>
  <c r="G1106" i="37" s="1"/>
  <c r="B1107" i="37"/>
  <c r="G1107" i="37"/>
  <c r="B1108" i="37"/>
  <c r="G1108" i="37" s="1"/>
  <c r="B1109" i="37"/>
  <c r="G1109" i="37"/>
  <c r="B1110" i="37"/>
  <c r="G1110" i="37" s="1"/>
  <c r="B1111" i="37"/>
  <c r="G1111" i="37"/>
  <c r="B1112" i="37"/>
  <c r="B1113" i="37"/>
  <c r="B1114" i="37"/>
  <c r="G1114" i="37"/>
  <c r="B1115" i="37"/>
  <c r="G1115" i="37" s="1"/>
  <c r="B1116" i="37"/>
  <c r="B1117" i="37"/>
  <c r="G1117" i="37" s="1"/>
  <c r="B1118" i="37"/>
  <c r="G1118" i="37" s="1"/>
  <c r="B1119" i="37"/>
  <c r="G1119" i="37" s="1"/>
  <c r="B1120" i="37"/>
  <c r="B1121" i="37"/>
  <c r="G1121" i="37"/>
  <c r="B1122" i="37"/>
  <c r="G1122" i="37" s="1"/>
  <c r="B1123" i="37"/>
  <c r="G1123" i="37"/>
  <c r="B1124" i="37"/>
  <c r="B1125" i="37"/>
  <c r="G1125" i="37" s="1"/>
  <c r="B1126" i="37"/>
  <c r="G1126" i="37"/>
  <c r="B1127" i="37"/>
  <c r="B1128" i="37"/>
  <c r="G1128" i="37"/>
  <c r="B1129" i="37"/>
  <c r="G1129" i="37" s="1"/>
  <c r="B1130" i="37"/>
  <c r="G1130" i="37"/>
  <c r="B1131" i="37"/>
  <c r="G1131" i="37" s="1"/>
  <c r="B1132" i="37"/>
  <c r="G1132" i="37"/>
  <c r="B1133" i="37"/>
  <c r="G1133" i="37" s="1"/>
  <c r="B1134" i="37"/>
  <c r="G1134" i="37"/>
  <c r="B1135" i="37"/>
  <c r="G1135" i="37" s="1"/>
  <c r="B1136" i="37"/>
  <c r="G1136" i="37"/>
  <c r="B1137" i="37"/>
  <c r="G1137" i="37" s="1"/>
  <c r="B1138" i="37"/>
  <c r="G1138" i="37" s="1"/>
  <c r="B1139" i="37"/>
  <c r="G1139" i="37" s="1"/>
  <c r="B1140" i="37"/>
  <c r="G1140" i="37" s="1"/>
  <c r="B1141" i="37"/>
  <c r="B1142" i="37"/>
  <c r="B1143" i="37"/>
  <c r="G1143" i="37" s="1"/>
  <c r="B1144" i="37"/>
  <c r="G1144" i="37" s="1"/>
  <c r="B1145" i="37"/>
  <c r="G1145" i="37" s="1"/>
  <c r="B1146" i="37"/>
  <c r="G1146" i="37"/>
  <c r="B1147" i="37"/>
  <c r="G1147" i="37" s="1"/>
  <c r="B1148" i="37"/>
  <c r="B1149" i="37"/>
  <c r="G1149" i="37" s="1"/>
  <c r="B1150" i="37"/>
  <c r="G1150" i="37" s="1"/>
  <c r="B1151" i="37"/>
  <c r="G1151" i="37"/>
  <c r="B1152" i="37"/>
  <c r="B1153" i="37"/>
  <c r="B1154" i="37"/>
  <c r="B1155" i="37"/>
  <c r="G1155" i="37" s="1"/>
  <c r="B1156" i="37"/>
  <c r="B1157" i="37"/>
  <c r="B1158" i="37"/>
  <c r="G1158" i="37"/>
  <c r="B1159" i="37"/>
  <c r="G1159" i="37" s="1"/>
  <c r="B1160" i="37"/>
  <c r="G1160" i="37" s="1"/>
  <c r="B1161" i="37"/>
  <c r="G1161" i="37" s="1"/>
  <c r="B1162" i="37"/>
  <c r="G1162" i="37" s="1"/>
  <c r="B1163" i="37"/>
  <c r="G1163" i="37" s="1"/>
  <c r="B1164" i="37"/>
  <c r="G1164" i="37" s="1"/>
  <c r="B1165" i="37"/>
  <c r="G1165" i="37" s="1"/>
  <c r="B1166" i="37"/>
  <c r="G1166" i="37"/>
  <c r="B1167" i="37"/>
  <c r="B1168" i="37"/>
  <c r="B1169" i="37"/>
  <c r="G1169" i="37"/>
  <c r="B1170" i="37"/>
  <c r="G1170" i="37" s="1"/>
  <c r="B1171" i="37"/>
  <c r="G1171" i="37"/>
  <c r="B1172" i="37"/>
  <c r="G1172" i="37" s="1"/>
  <c r="B1173" i="37"/>
  <c r="G1173" i="37"/>
  <c r="B1174" i="37"/>
  <c r="G1174" i="37" s="1"/>
  <c r="B1175" i="37"/>
  <c r="B1176" i="37"/>
  <c r="G1176" i="37" s="1"/>
  <c r="B1177" i="37"/>
  <c r="G1177" i="37" s="1"/>
  <c r="B1178" i="37"/>
  <c r="G1178" i="37"/>
  <c r="B1179" i="37"/>
  <c r="G1179" i="37" s="1"/>
  <c r="B1180" i="37"/>
  <c r="G1180" i="37" s="1"/>
  <c r="B1181" i="37"/>
  <c r="G1181" i="37" s="1"/>
  <c r="B1182" i="37"/>
  <c r="G1182" i="37" s="1"/>
  <c r="B1183" i="37"/>
  <c r="B1184" i="37"/>
  <c r="B1185" i="37"/>
  <c r="G1185" i="37" s="1"/>
  <c r="B1186" i="37"/>
  <c r="G1186" i="37"/>
  <c r="B1187" i="37"/>
  <c r="G1187" i="37" s="1"/>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s="1"/>
  <c r="B1203" i="37"/>
  <c r="G1203" i="37" s="1"/>
  <c r="B1204" i="37"/>
  <c r="G1204" i="37" s="1"/>
  <c r="B1205" i="37"/>
  <c r="G1205" i="37" s="1"/>
  <c r="B1206" i="37"/>
  <c r="G1206" i="37" s="1"/>
  <c r="B1207" i="37"/>
  <c r="G1207" i="37" s="1"/>
  <c r="B1208" i="37"/>
  <c r="G1208" i="37" s="1"/>
  <c r="B1209" i="37"/>
  <c r="G1209" i="37" s="1"/>
  <c r="B1210" i="37"/>
  <c r="G1210" i="37" s="1"/>
  <c r="B1211" i="37"/>
  <c r="B1212" i="37"/>
  <c r="G1212" i="37"/>
  <c r="B1213" i="37"/>
  <c r="G1213" i="37"/>
  <c r="B1214" i="37"/>
  <c r="B1215" i="37"/>
  <c r="B1216" i="37"/>
  <c r="B1217" i="37"/>
  <c r="G1217" i="37" s="1"/>
  <c r="B1218" i="37"/>
  <c r="B1219" i="37"/>
  <c r="B1220" i="37"/>
  <c r="G1220" i="37" s="1"/>
  <c r="B1221" i="37"/>
  <c r="G1221" i="37" s="1"/>
  <c r="B1222" i="37"/>
  <c r="B1223" i="37"/>
  <c r="B1224" i="37"/>
  <c r="G1224" i="37" s="1"/>
  <c r="B1225" i="37"/>
  <c r="G1225" i="37" s="1"/>
  <c r="B1226" i="37"/>
  <c r="G1226" i="37" s="1"/>
  <c r="B1227" i="37"/>
  <c r="B1228" i="37"/>
  <c r="G1228" i="37" s="1"/>
  <c r="B1229" i="37"/>
  <c r="G1229" i="37" s="1"/>
  <c r="B1230" i="37"/>
  <c r="G1230" i="37"/>
  <c r="B1231" i="37"/>
  <c r="G1231" i="37"/>
  <c r="B1232" i="37"/>
  <c r="G1232" i="37" s="1"/>
  <c r="B1233" i="37"/>
  <c r="G1233" i="37" s="1"/>
  <c r="B1234" i="37"/>
  <c r="G1234" i="37" s="1"/>
  <c r="B1235" i="37"/>
  <c r="B1236" i="37"/>
  <c r="B1237" i="37"/>
  <c r="G1237" i="37" s="1"/>
  <c r="B1238" i="37"/>
  <c r="G1238" i="37" s="1"/>
  <c r="B1239" i="37"/>
  <c r="G1239" i="37" s="1"/>
  <c r="B1240" i="37"/>
  <c r="G1240" i="37" s="1"/>
  <c r="B1241" i="37"/>
  <c r="G1241" i="37"/>
  <c r="B1242" i="37"/>
  <c r="C1242" i="37"/>
  <c r="G1242" i="37" s="1"/>
  <c r="D1242" i="37"/>
  <c r="B1243" i="37"/>
  <c r="C1243" i="37"/>
  <c r="G1243" i="37" s="1"/>
  <c r="D1243" i="37"/>
  <c r="B1244" i="37"/>
  <c r="C1244" i="37"/>
  <c r="G1244" i="37" s="1"/>
  <c r="D1244" i="37"/>
  <c r="B1245" i="37"/>
  <c r="C1245" i="37"/>
  <c r="G1245" i="37" s="1"/>
  <c r="D1245" i="37"/>
  <c r="B1246" i="37"/>
  <c r="C1246" i="37"/>
  <c r="G1246" i="37" s="1"/>
  <c r="D1246" i="37"/>
  <c r="B1247" i="37"/>
  <c r="C1247" i="37"/>
  <c r="G1247" i="37" s="1"/>
  <c r="D1247" i="37"/>
  <c r="B1248" i="37"/>
  <c r="C1248" i="37"/>
  <c r="G1248" i="37" s="1"/>
  <c r="D1248" i="37"/>
  <c r="B1249" i="37"/>
  <c r="C1249" i="37"/>
  <c r="G1249" i="37" s="1"/>
  <c r="D1249" i="37"/>
  <c r="B1250" i="37"/>
  <c r="C1250" i="37"/>
  <c r="G1250" i="37" s="1"/>
  <c r="D1250" i="37"/>
  <c r="B1251" i="37"/>
  <c r="C1251" i="37"/>
  <c r="G1251" i="37" s="1"/>
  <c r="D1251" i="37"/>
  <c r="B1252" i="37"/>
  <c r="C1252" i="37"/>
  <c r="G1252" i="37" s="1"/>
  <c r="D1252" i="37"/>
  <c r="B1253" i="37"/>
  <c r="C1253" i="37"/>
  <c r="G1253" i="37" s="1"/>
  <c r="D1253" i="37"/>
  <c r="B1254" i="37"/>
  <c r="C1254" i="37"/>
  <c r="G1254" i="37" s="1"/>
  <c r="D1254" i="37"/>
  <c r="B1255" i="37"/>
  <c r="C1255" i="37"/>
  <c r="G1255" i="37" s="1"/>
  <c r="D1255" i="37"/>
  <c r="B1256" i="37"/>
  <c r="C1256" i="37"/>
  <c r="G1256" i="37" s="1"/>
  <c r="D1256" i="37"/>
  <c r="B1257" i="37"/>
  <c r="C1257" i="37"/>
  <c r="G1257" i="37" s="1"/>
  <c r="D1257" i="37"/>
  <c r="B1258" i="37"/>
  <c r="C1258" i="37"/>
  <c r="G1258" i="37" s="1"/>
  <c r="D1258" i="37"/>
  <c r="B1259" i="37"/>
  <c r="C1259" i="37"/>
  <c r="G1259" i="37" s="1"/>
  <c r="D1259" i="37"/>
  <c r="B1260" i="37"/>
  <c r="C1260" i="37"/>
  <c r="G1260" i="37" s="1"/>
  <c r="D1260" i="37"/>
  <c r="B1261" i="37"/>
  <c r="C1261" i="37"/>
  <c r="G1261" i="37" s="1"/>
  <c r="D1261" i="37"/>
  <c r="B1262" i="37"/>
  <c r="C1262" i="37"/>
  <c r="G1262" i="37" s="1"/>
  <c r="D1262" i="37"/>
  <c r="B1263" i="37"/>
  <c r="C1263" i="37"/>
  <c r="G1263" i="37" s="1"/>
  <c r="D1263" i="37"/>
  <c r="B1264" i="37"/>
  <c r="C1264" i="37"/>
  <c r="G1264" i="37" s="1"/>
  <c r="D1264" i="37"/>
  <c r="B1265" i="37"/>
  <c r="G1265" i="37" s="1"/>
  <c r="C1265" i="37"/>
  <c r="D1265" i="37"/>
  <c r="B1266" i="37"/>
  <c r="G1266" i="37" s="1"/>
  <c r="C1266" i="37"/>
  <c r="D1266" i="37"/>
  <c r="B1267" i="37"/>
  <c r="G1267" i="37" s="1"/>
  <c r="C1267" i="37"/>
  <c r="D1267" i="37"/>
  <c r="B1268" i="37"/>
  <c r="G1268" i="37" s="1"/>
  <c r="C1268" i="37"/>
  <c r="D1268" i="37"/>
  <c r="B1269" i="37"/>
  <c r="G1269" i="37" s="1"/>
  <c r="C1269" i="37"/>
  <c r="D1269" i="37"/>
  <c r="B1270" i="37"/>
  <c r="G1270" i="37" s="1"/>
  <c r="C1270" i="37"/>
  <c r="D1270" i="37"/>
  <c r="B1271" i="37"/>
  <c r="C1271" i="37"/>
  <c r="H1271" i="37" s="1"/>
  <c r="D1271" i="37"/>
  <c r="B1272" i="37"/>
  <c r="G1272" i="37" s="1"/>
  <c r="C1272" i="37"/>
  <c r="D1272" i="37"/>
  <c r="B1273" i="37"/>
  <c r="G1273" i="37" s="1"/>
  <c r="C1273" i="37"/>
  <c r="D1273" i="37"/>
  <c r="B1274" i="37"/>
  <c r="G1274" i="37" s="1"/>
  <c r="C1274" i="37"/>
  <c r="D1274" i="37"/>
  <c r="B1275" i="37"/>
  <c r="G1275" i="37" s="1"/>
  <c r="C1275" i="37"/>
  <c r="D1275" i="37"/>
  <c r="B1276" i="37"/>
  <c r="G1276" i="37" s="1"/>
  <c r="C1276" i="37"/>
  <c r="D1276" i="37"/>
  <c r="B1277" i="37"/>
  <c r="G1277" i="37" s="1"/>
  <c r="C1277" i="37"/>
  <c r="D1277" i="37"/>
  <c r="B1278" i="37"/>
  <c r="G1278" i="37" s="1"/>
  <c r="C1278" i="37"/>
  <c r="D1278" i="37"/>
  <c r="B1279" i="37"/>
  <c r="G1279" i="37" s="1"/>
  <c r="C1279" i="37"/>
  <c r="D1279" i="37"/>
  <c r="B1280" i="37"/>
  <c r="G1280" i="37" s="1"/>
  <c r="C1280" i="37"/>
  <c r="D1280" i="37"/>
  <c r="B1281" i="37"/>
  <c r="G1281" i="37" s="1"/>
  <c r="C1281" i="37"/>
  <c r="D1281" i="37"/>
  <c r="B1282" i="37"/>
  <c r="G1282" i="37" s="1"/>
  <c r="C1282" i="37"/>
  <c r="D1282" i="37"/>
  <c r="B1283" i="37"/>
  <c r="G1283" i="37" s="1"/>
  <c r="C1283" i="37"/>
  <c r="D1283" i="37"/>
  <c r="B1284" i="37"/>
  <c r="G1284" i="37" s="1"/>
  <c r="C1284" i="37"/>
  <c r="D1284" i="37"/>
  <c r="B1285" i="37"/>
  <c r="G1285" i="37" s="1"/>
  <c r="C1285" i="37"/>
  <c r="D1285" i="37"/>
  <c r="B1286" i="37"/>
  <c r="G1286" i="37" s="1"/>
  <c r="C1286" i="37"/>
  <c r="D1286" i="37"/>
  <c r="B1287" i="37"/>
  <c r="G1287" i="37" s="1"/>
  <c r="C1287" i="37"/>
  <c r="D1287" i="37"/>
  <c r="B1288" i="37"/>
  <c r="G1288" i="37" s="1"/>
  <c r="C1288" i="37"/>
  <c r="D1288" i="37"/>
  <c r="B1289" i="37"/>
  <c r="G1289" i="37" s="1"/>
  <c r="C1289" i="37"/>
  <c r="D1289" i="37"/>
  <c r="B1290" i="37"/>
  <c r="G1290" i="37" s="1"/>
  <c r="C1290" i="37"/>
  <c r="D1290" i="37"/>
  <c r="B1291" i="37"/>
  <c r="G1291" i="37" s="1"/>
  <c r="C1291" i="37"/>
  <c r="D1291" i="37"/>
  <c r="B1292" i="37"/>
  <c r="G1292" i="37" s="1"/>
  <c r="C1292" i="37"/>
  <c r="D1292" i="37"/>
  <c r="B1293" i="37"/>
  <c r="G1293" i="37" s="1"/>
  <c r="C1293" i="37"/>
  <c r="D1293" i="37"/>
  <c r="B1294" i="37"/>
  <c r="G1294" i="37" s="1"/>
  <c r="C1294" i="37"/>
  <c r="D1294" i="37"/>
  <c r="B1295" i="37"/>
  <c r="G1295" i="37" s="1"/>
  <c r="C1295" i="37"/>
  <c r="D1295" i="37"/>
  <c r="B1296" i="37"/>
  <c r="G1296" i="37" s="1"/>
  <c r="C1296" i="37"/>
  <c r="D1296" i="37"/>
  <c r="B1297" i="37"/>
  <c r="G1297" i="37" s="1"/>
  <c r="C1297" i="37"/>
  <c r="D1297" i="37"/>
  <c r="B1298" i="37"/>
  <c r="G1298" i="37" s="1"/>
  <c r="C1298" i="37"/>
  <c r="D1298" i="37"/>
  <c r="B1299" i="37"/>
  <c r="B1300" i="37"/>
  <c r="B1301" i="37"/>
  <c r="G1301" i="37" s="1"/>
  <c r="B1302" i="37"/>
  <c r="G1302" i="37" s="1"/>
  <c r="B1303" i="37"/>
  <c r="G1303" i="37" s="1"/>
  <c r="B1304" i="37"/>
  <c r="B1305" i="37"/>
  <c r="G1305" i="37"/>
  <c r="B1306" i="37"/>
  <c r="G1306" i="37"/>
  <c r="B1307" i="37"/>
  <c r="B1308" i="37"/>
  <c r="G1308" i="37" s="1"/>
  <c r="B1309" i="37"/>
  <c r="G1309" i="37" s="1"/>
  <c r="B1310" i="37"/>
  <c r="B1311" i="37"/>
  <c r="G1311" i="37"/>
  <c r="B1312" i="37"/>
  <c r="G1312" i="37"/>
  <c r="B1313" i="37"/>
  <c r="B1314" i="37"/>
  <c r="G1314" i="37" s="1"/>
  <c r="B1315" i="37"/>
  <c r="G1315" i="37" s="1"/>
  <c r="B1316" i="37"/>
  <c r="B1317" i="37"/>
  <c r="G1317" i="37"/>
  <c r="B1318" i="37"/>
  <c r="G1318" i="37" s="1"/>
  <c r="B1319" i="37"/>
  <c r="G1319" i="37" s="1"/>
  <c r="B1320" i="37"/>
  <c r="G1320" i="37" s="1"/>
  <c r="B1321" i="37"/>
  <c r="G1321" i="37" s="1"/>
  <c r="B1322" i="37"/>
  <c r="B1323" i="37"/>
  <c r="G1323" i="37"/>
  <c r="B1324" i="37"/>
  <c r="G1324" i="37" s="1"/>
  <c r="B1325" i="37"/>
  <c r="G1325" i="37" s="1"/>
  <c r="B1326" i="37"/>
  <c r="G1326" i="37" s="1"/>
  <c r="B1327" i="37"/>
  <c r="G1327" i="37" s="1"/>
  <c r="B1328" i="37"/>
  <c r="B1329" i="37"/>
  <c r="B1330" i="37"/>
  <c r="B1331" i="37"/>
  <c r="G1331" i="37"/>
  <c r="B1332" i="37"/>
  <c r="G1332" i="37"/>
  <c r="B1333" i="37"/>
  <c r="B1334" i="37"/>
  <c r="G1334" i="37" s="1"/>
  <c r="B1335" i="37"/>
  <c r="G1335" i="37"/>
  <c r="B1336" i="37"/>
  <c r="G1336" i="37"/>
  <c r="B1337" i="37"/>
  <c r="B1338" i="37"/>
  <c r="G1338" i="37" s="1"/>
  <c r="B1339" i="37"/>
  <c r="G1339" i="37" s="1"/>
  <c r="B1340" i="37"/>
  <c r="G1340" i="37" s="1"/>
  <c r="B1341" i="37"/>
  <c r="G1341" i="37" s="1"/>
  <c r="B1342" i="37"/>
  <c r="G1342" i="37"/>
  <c r="B1343" i="37"/>
  <c r="G1343" i="37"/>
  <c r="B1344" i="37"/>
  <c r="B1345" i="37"/>
  <c r="G1345" i="37" s="1"/>
  <c r="B1346" i="37"/>
  <c r="G1346" i="37" s="1"/>
  <c r="B1347" i="37"/>
  <c r="G1347" i="37" s="1"/>
  <c r="B1348" i="37"/>
  <c r="B1349" i="37"/>
  <c r="G1349" i="37" s="1"/>
  <c r="B1350" i="37"/>
  <c r="G1350" i="37" s="1"/>
  <c r="B1351" i="37"/>
  <c r="G1351" i="37" s="1"/>
  <c r="B1352" i="37"/>
  <c r="G1352" i="37" s="1"/>
  <c r="B1353" i="37"/>
  <c r="G1353" i="37" s="1"/>
  <c r="B1354" i="37"/>
  <c r="G1354" i="37" s="1"/>
  <c r="B1355" i="37"/>
  <c r="B1356" i="37"/>
  <c r="G1356" i="37"/>
  <c r="B1357" i="37"/>
  <c r="G1357" i="37"/>
  <c r="B1358" i="37"/>
  <c r="G1358" i="37"/>
  <c r="B1359" i="37"/>
  <c r="G1359" i="37"/>
  <c r="B1360" i="37"/>
  <c r="B1361" i="37"/>
  <c r="G1361" i="37" s="1"/>
  <c r="B1362" i="37"/>
  <c r="G1362" i="37" s="1"/>
  <c r="B1363" i="37"/>
  <c r="G1363" i="37" s="1"/>
  <c r="B1364" i="37"/>
  <c r="G1364" i="37" s="1"/>
  <c r="B1365" i="37"/>
  <c r="G1365" i="37" s="1"/>
  <c r="B1366" i="37"/>
  <c r="G1366" i="37" s="1"/>
  <c r="B1367" i="37"/>
  <c r="G1367" i="37" s="1"/>
  <c r="B1368" i="37"/>
  <c r="G1368" i="37" s="1"/>
  <c r="B1369" i="37"/>
  <c r="B1370" i="37"/>
  <c r="G1370" i="37"/>
  <c r="B1371" i="37"/>
  <c r="G1371" i="37"/>
  <c r="B1372" i="37"/>
  <c r="G1372" i="37"/>
  <c r="B1373" i="37"/>
  <c r="G1373" i="37"/>
  <c r="B1374" i="37"/>
  <c r="G1374" i="37"/>
  <c r="B1375" i="37"/>
  <c r="G1375" i="37"/>
  <c r="B1376" i="37"/>
  <c r="B1377" i="37"/>
  <c r="G1377" i="37" s="1"/>
  <c r="B1378" i="37"/>
  <c r="G1378" i="37" s="1"/>
  <c r="B1379" i="37"/>
  <c r="G1379" i="37"/>
  <c r="B1380" i="37"/>
  <c r="B1381" i="37"/>
  <c r="G1381" i="37" s="1"/>
  <c r="B1382" i="37"/>
  <c r="G1382" i="37" s="1"/>
  <c r="B1383" i="37"/>
  <c r="B1384" i="37"/>
  <c r="B1385" i="37"/>
  <c r="G1385" i="37" s="1"/>
  <c r="B1386" i="37"/>
  <c r="G1386" i="37" s="1"/>
  <c r="B1387" i="37"/>
  <c r="G1387" i="37" s="1"/>
  <c r="B1388" i="37"/>
  <c r="B1389" i="37"/>
  <c r="G1389" i="37" s="1"/>
  <c r="B1390" i="37"/>
  <c r="G1390" i="37" s="1"/>
  <c r="B1391" i="37"/>
  <c r="G1391" i="37" s="1"/>
  <c r="B1392" i="37"/>
  <c r="G1392" i="37" s="1"/>
  <c r="B1393" i="37"/>
  <c r="B1394" i="37"/>
  <c r="G1394" i="37"/>
  <c r="B1395" i="37"/>
  <c r="G1395" i="37"/>
  <c r="B1396" i="37"/>
  <c r="G1396" i="37"/>
  <c r="B1397" i="37"/>
  <c r="G1397" i="37"/>
  <c r="B1398" i="37"/>
  <c r="G1398" i="37"/>
  <c r="B1399" i="37"/>
  <c r="G1399" i="37"/>
  <c r="B1400" i="37"/>
  <c r="G1400" i="37"/>
  <c r="B1401" i="37"/>
  <c r="B1402" i="37"/>
  <c r="G1402" i="37" s="1"/>
  <c r="B1403" i="37"/>
  <c r="G1403" i="37" s="1"/>
  <c r="B1404" i="37"/>
  <c r="G1404" i="37" s="1"/>
  <c r="B1405" i="37"/>
  <c r="G1405" i="37" s="1"/>
  <c r="B1406" i="37"/>
  <c r="G1406" i="37"/>
  <c r="B1407" i="37"/>
  <c r="G1407" i="37"/>
  <c r="B1408" i="37"/>
  <c r="B1409" i="37"/>
  <c r="B1410" i="37"/>
  <c r="G1410" i="37"/>
  <c r="B1411" i="37"/>
  <c r="G1411" i="37"/>
  <c r="B1412" i="37"/>
  <c r="B1413" i="37"/>
  <c r="G1413" i="37" s="1"/>
  <c r="B1414" i="37"/>
  <c r="G1414" i="37" s="1"/>
  <c r="B1415" i="37"/>
  <c r="G1415" i="37" s="1"/>
  <c r="B1416" i="37"/>
  <c r="B1417" i="37"/>
  <c r="G1417" i="37" s="1"/>
  <c r="B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s="1"/>
  <c r="D1439" i="37"/>
  <c r="B1440" i="37"/>
  <c r="G1440" i="37" s="1"/>
  <c r="C1440" i="37"/>
  <c r="D1440" i="37"/>
  <c r="B1441" i="37"/>
  <c r="C1441" i="37"/>
  <c r="H1441" i="37"/>
  <c r="D1441" i="37"/>
  <c r="G1441" i="37"/>
  <c r="B1442" i="37"/>
  <c r="C1442" i="37"/>
  <c r="D1442" i="37"/>
  <c r="G1442" i="37"/>
  <c r="B1443" i="37"/>
  <c r="C1443" i="37"/>
  <c r="H1443" i="37" s="1"/>
  <c r="D1443" i="37"/>
  <c r="B1444" i="37"/>
  <c r="G1444" i="37" s="1"/>
  <c r="C1444" i="37"/>
  <c r="D1444" i="37"/>
  <c r="B1445" i="37"/>
  <c r="B1446" i="37"/>
  <c r="C1446" i="37"/>
  <c r="G1446" i="37" s="1"/>
  <c r="D1446" i="37"/>
  <c r="B1447" i="37"/>
  <c r="C1447" i="37"/>
  <c r="G1447" i="37" s="1"/>
  <c r="D1447" i="37"/>
  <c r="B1448" i="37"/>
  <c r="G1448" i="37" s="1"/>
  <c r="C1448" i="37"/>
  <c r="D1448" i="37"/>
  <c r="B1449" i="37"/>
  <c r="C1449" i="37"/>
  <c r="H1449" i="37"/>
  <c r="D1449" i="37"/>
  <c r="G1449" i="37"/>
  <c r="B1450" i="37"/>
  <c r="C1450" i="37"/>
  <c r="D1450" i="37"/>
  <c r="G1450" i="37"/>
  <c r="B1451" i="37"/>
  <c r="C1451" i="37"/>
  <c r="H1451" i="37" s="1"/>
  <c r="D1451" i="37"/>
  <c r="B1452" i="37"/>
  <c r="G1452" i="37" s="1"/>
  <c r="C1452" i="37"/>
  <c r="D1452" i="37"/>
  <c r="B1453" i="37"/>
  <c r="B1454" i="37"/>
  <c r="B1455" i="37"/>
  <c r="C1455" i="37"/>
  <c r="H1455" i="37"/>
  <c r="D1455" i="37"/>
  <c r="G1455" i="37"/>
  <c r="B1456" i="37"/>
  <c r="C1456" i="37"/>
  <c r="H1456" i="37" s="1"/>
  <c r="D1456" i="37"/>
  <c r="B1457" i="37"/>
  <c r="C1457" i="37"/>
  <c r="H1457" i="37" s="1"/>
  <c r="D1457" i="37"/>
  <c r="B1458" i="37"/>
  <c r="G1458" i="37" s="1"/>
  <c r="C1458" i="37"/>
  <c r="D1458" i="37"/>
  <c r="H1458" i="37" s="1"/>
  <c r="B1459" i="37"/>
  <c r="C1459" i="37"/>
  <c r="H1459" i="37"/>
  <c r="D1459" i="37"/>
  <c r="G1459" i="37"/>
  <c r="B1460" i="37"/>
  <c r="C1460" i="37"/>
  <c r="G1460" i="37" s="1"/>
  <c r="D1460" i="37"/>
  <c r="B1461" i="37"/>
  <c r="B1462" i="37"/>
  <c r="G1462" i="37" s="1"/>
  <c r="C1462" i="37"/>
  <c r="D1462" i="37"/>
  <c r="B1463" i="37"/>
  <c r="C1463" i="37"/>
  <c r="H1463" i="37"/>
  <c r="D1463" i="37"/>
  <c r="G1463" i="37"/>
  <c r="B1464" i="37"/>
  <c r="C1464" i="37"/>
  <c r="D1464" i="37"/>
  <c r="G1464" i="37"/>
  <c r="B1465" i="37"/>
  <c r="C1465" i="37"/>
  <c r="H1465" i="37" s="1"/>
  <c r="D1465" i="37"/>
  <c r="B1466" i="37"/>
  <c r="G1466" i="37" s="1"/>
  <c r="C1466" i="37"/>
  <c r="D1466" i="37"/>
  <c r="H1466" i="37" s="1"/>
  <c r="B1467" i="37"/>
  <c r="C1467" i="37"/>
  <c r="H1467" i="37"/>
  <c r="D1467" i="37"/>
  <c r="G1467" i="37"/>
  <c r="B1468" i="37"/>
  <c r="C1468" i="37"/>
  <c r="G1468" i="37" s="1"/>
  <c r="D1468" i="37"/>
  <c r="B1469" i="37"/>
  <c r="B1470" i="37"/>
  <c r="B1471" i="37"/>
  <c r="C1471" i="37"/>
  <c r="H1471" i="37" s="1"/>
  <c r="D1471" i="37"/>
  <c r="B1472" i="37"/>
  <c r="G1472" i="37" s="1"/>
  <c r="C1472" i="37"/>
  <c r="D1472" i="37"/>
  <c r="H1472" i="37" s="1"/>
  <c r="B1473" i="37"/>
  <c r="C1473" i="37"/>
  <c r="H1473" i="37"/>
  <c r="D1473" i="37"/>
  <c r="G1473" i="37"/>
  <c r="B1474" i="37"/>
  <c r="C1474" i="37"/>
  <c r="G1474" i="37" s="1"/>
  <c r="D1474" i="37"/>
  <c r="B1475" i="37"/>
  <c r="B1476" i="37"/>
  <c r="G1476" i="37" s="1"/>
  <c r="C1476" i="37"/>
  <c r="D1476" i="37"/>
  <c r="B1477" i="37"/>
  <c r="C1477" i="37"/>
  <c r="H1477" i="37"/>
  <c r="D1477" i="37"/>
  <c r="G1477" i="37"/>
  <c r="B1478" i="37"/>
  <c r="C1478" i="37"/>
  <c r="D1478" i="37"/>
  <c r="G1478" i="37"/>
  <c r="B1479" i="37"/>
  <c r="C1479" i="37"/>
  <c r="H1479" i="37" s="1"/>
  <c r="D1479" i="37"/>
  <c r="B1480" i="37"/>
  <c r="G1480" i="37" s="1"/>
  <c r="B1481" i="37"/>
  <c r="B1482" i="37"/>
  <c r="G1482" i="37"/>
  <c r="B1483" i="37"/>
  <c r="B1484" i="37"/>
  <c r="G1484" i="37" s="1"/>
  <c r="B1485" i="37"/>
  <c r="G1485" i="37" s="1"/>
  <c r="B1486" i="37"/>
  <c r="G1486" i="37"/>
  <c r="B1487" i="37"/>
  <c r="G1487" i="37" s="1"/>
  <c r="B1488" i="37"/>
  <c r="G1488" i="37" s="1"/>
  <c r="B1489" i="37"/>
  <c r="G1489" i="37" s="1"/>
  <c r="B1490" i="37"/>
  <c r="G1490" i="37" s="1"/>
  <c r="B1491" i="37"/>
  <c r="G1491" i="37" s="1"/>
  <c r="B1492" i="37"/>
  <c r="G1492" i="37" s="1"/>
  <c r="B1493" i="37"/>
  <c r="B1494" i="37"/>
  <c r="G1494" i="37"/>
  <c r="B1495" i="37"/>
  <c r="G1495" i="37"/>
  <c r="B1496" i="37"/>
  <c r="G1496" i="37"/>
  <c r="B1497" i="37"/>
  <c r="G1497" i="37"/>
  <c r="B1498" i="37"/>
  <c r="G1498" i="37"/>
  <c r="B1499" i="37"/>
  <c r="B1500" i="37"/>
  <c r="G1500" i="37" s="1"/>
  <c r="B1501" i="37"/>
  <c r="B1502" i="37"/>
  <c r="G1502" i="37"/>
  <c r="B1503" i="37"/>
  <c r="G1503" i="37" s="1"/>
  <c r="B1504" i="37"/>
  <c r="G1504" i="37" s="1"/>
  <c r="B1505" i="37"/>
  <c r="G1505" i="37" s="1"/>
  <c r="B1506" i="37"/>
  <c r="G1506" i="37" s="1"/>
  <c r="B1507" i="37"/>
  <c r="G1507" i="37" s="1"/>
  <c r="B1508" i="37"/>
  <c r="G1508" i="37"/>
  <c r="B1509" i="37"/>
  <c r="G1509" i="37"/>
  <c r="B1510" i="37"/>
  <c r="G1510" i="37"/>
  <c r="B1511" i="37"/>
  <c r="B1512" i="37"/>
  <c r="G1512" i="37" s="1"/>
  <c r="B1513" i="37"/>
  <c r="G1513" i="37" s="1"/>
  <c r="B1514" i="37"/>
  <c r="G1514" i="37" s="1"/>
  <c r="B1515" i="37"/>
  <c r="G1515" i="37" s="1"/>
  <c r="B1516" i="37"/>
  <c r="G1516" i="37" s="1"/>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s="1"/>
  <c r="B1532" i="37"/>
  <c r="G1532" i="37" s="1"/>
  <c r="B1533" i="37"/>
  <c r="G1533" i="37" s="1"/>
  <c r="B1534" i="37"/>
  <c r="G1534" i="37" s="1"/>
  <c r="B1535" i="37"/>
  <c r="B1536" i="37"/>
  <c r="G1536" i="37"/>
  <c r="B1537" i="37"/>
  <c r="G1537" i="37"/>
  <c r="B1538" i="37"/>
  <c r="G1538" i="37"/>
  <c r="B1539" i="37"/>
  <c r="G1539" i="37"/>
  <c r="B1540" i="37"/>
  <c r="B1541" i="37"/>
  <c r="G1541" i="37" s="1"/>
  <c r="B1542" i="37"/>
  <c r="G1542" i="37" s="1"/>
  <c r="B1543" i="37"/>
  <c r="G1543" i="37" s="1"/>
  <c r="B1544" i="37"/>
  <c r="G1544" i="37" s="1"/>
  <c r="B1545" i="37"/>
  <c r="B1546" i="37"/>
  <c r="G1546" i="37"/>
  <c r="B1547" i="37"/>
  <c r="G1547" i="37"/>
  <c r="B1548" i="37"/>
  <c r="G1548" i="37"/>
  <c r="B1549" i="37"/>
  <c r="G1549" i="37"/>
  <c r="B1550" i="37"/>
  <c r="B1551" i="37"/>
  <c r="G1551" i="37" s="1"/>
  <c r="B1552" i="37"/>
  <c r="G1552" i="37" s="1"/>
  <c r="B1553" i="37"/>
  <c r="G1553" i="37" s="1"/>
  <c r="B1554" i="37"/>
  <c r="G1554" i="37" s="1"/>
  <c r="B1555" i="37"/>
  <c r="B1556" i="37"/>
  <c r="G1556" i="37"/>
  <c r="B1557" i="37"/>
  <c r="G1557" i="37"/>
  <c r="B1558" i="37"/>
  <c r="G1558" i="37"/>
  <c r="B1559" i="37"/>
  <c r="G1559" i="37"/>
  <c r="B1560" i="37"/>
  <c r="B1561" i="37"/>
  <c r="G1561" i="37" s="1"/>
  <c r="B1562" i="37"/>
  <c r="G1562" i="37" s="1"/>
  <c r="B1563" i="37"/>
  <c r="G1563" i="37" s="1"/>
  <c r="B1564" i="37"/>
  <c r="G1564" i="37"/>
  <c r="B1565" i="37"/>
  <c r="B1566" i="37"/>
  <c r="G1566" i="37" s="1"/>
  <c r="B1567" i="37"/>
  <c r="G1567" i="37" s="1"/>
  <c r="B1568" i="37"/>
  <c r="G1568" i="37" s="1"/>
  <c r="B1569" i="37"/>
  <c r="G1569" i="37" s="1"/>
  <c r="B1570" i="37"/>
  <c r="B1571" i="37"/>
  <c r="C1571" i="37"/>
  <c r="G1571" i="37" s="1"/>
  <c r="B1572" i="37"/>
  <c r="C1572" i="37"/>
  <c r="G1572" i="37"/>
  <c r="B1573" i="37"/>
  <c r="G1573" i="37" s="1"/>
  <c r="C1573" i="37"/>
  <c r="B1574" i="37"/>
  <c r="G1574" i="37" s="1"/>
  <c r="C1574" i="37"/>
  <c r="B1575" i="37"/>
  <c r="C1575" i="37"/>
  <c r="G1575" i="37" s="1"/>
  <c r="B1576" i="37"/>
  <c r="B1577" i="37"/>
  <c r="C1577" i="37"/>
  <c r="H1577" i="37" s="1"/>
  <c r="B1578" i="37"/>
  <c r="C1578" i="37"/>
  <c r="G1578" i="37"/>
  <c r="B1579" i="37"/>
  <c r="G1579" i="37" s="1"/>
  <c r="C1579" i="37"/>
  <c r="B1580" i="37"/>
  <c r="G1580" i="37" s="1"/>
  <c r="C1580" i="37"/>
  <c r="G286" i="3"/>
  <c r="E286" i="3" s="1"/>
  <c r="B286" i="3" s="1"/>
  <c r="H286" i="3"/>
  <c r="G287" i="3"/>
  <c r="E287" i="3" s="1"/>
  <c r="B287" i="3" s="1"/>
  <c r="H287" i="3"/>
  <c r="H987" i="37"/>
  <c r="H988" i="37"/>
  <c r="H989" i="37"/>
  <c r="H993" i="37"/>
  <c r="H994" i="37"/>
  <c r="H999" i="37"/>
  <c r="H1001" i="37"/>
  <c r="H1002" i="37"/>
  <c r="H1005" i="37"/>
  <c r="H1006" i="37"/>
  <c r="H1008" i="37"/>
  <c r="H1009" i="37"/>
  <c r="H1010" i="37"/>
  <c r="H1011" i="37"/>
  <c r="H1014" i="37"/>
  <c r="H1015" i="37"/>
  <c r="H1016" i="37"/>
  <c r="H1018" i="37"/>
  <c r="H1020" i="37"/>
  <c r="H1021" i="37"/>
  <c r="H1022" i="37"/>
  <c r="H1024" i="37"/>
  <c r="H1025" i="37"/>
  <c r="H1026" i="37"/>
  <c r="H1028" i="37"/>
  <c r="H1029" i="37"/>
  <c r="H1031" i="37"/>
  <c r="H1032" i="37"/>
  <c r="H1035" i="37"/>
  <c r="H1036" i="37"/>
  <c r="H1037" i="37"/>
  <c r="H1038" i="37"/>
  <c r="H1039" i="37"/>
  <c r="H1040" i="37"/>
  <c r="H1042" i="37"/>
  <c r="H1043" i="37"/>
  <c r="H1044" i="37"/>
  <c r="H1045" i="37"/>
  <c r="H1049" i="37"/>
  <c r="H1050" i="37"/>
  <c r="H1051" i="37"/>
  <c r="H1052" i="37"/>
  <c r="H1053"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7" i="37"/>
  <c r="H1118" i="37"/>
  <c r="H1119" i="37"/>
  <c r="H1121" i="37"/>
  <c r="H1122" i="37"/>
  <c r="H1123" i="37"/>
  <c r="H1126" i="37"/>
  <c r="H1128" i="37"/>
  <c r="H1129" i="37"/>
  <c r="H1130" i="37"/>
  <c r="H1131" i="37"/>
  <c r="H1132" i="37"/>
  <c r="H1133" i="37"/>
  <c r="H1134" i="37"/>
  <c r="H1135" i="37"/>
  <c r="H1136" i="37"/>
  <c r="H1138" i="37"/>
  <c r="H1139" i="37"/>
  <c r="H1140" i="37"/>
  <c r="H1143" i="37"/>
  <c r="H1144" i="37"/>
  <c r="H1145" i="37"/>
  <c r="H1146" i="37"/>
  <c r="H1147" i="37"/>
  <c r="H1149" i="37"/>
  <c r="H1150" i="37"/>
  <c r="H1151" i="37"/>
  <c r="H1155"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20" i="37"/>
  <c r="H1221" i="37"/>
  <c r="H1224" i="37"/>
  <c r="H1225" i="37"/>
  <c r="H1228" i="37"/>
  <c r="H1230" i="37"/>
  <c r="H1231" i="37"/>
  <c r="H1232" i="37"/>
  <c r="H1233" i="37"/>
  <c r="H1234" i="37"/>
  <c r="H1237" i="37"/>
  <c r="H1238" i="37"/>
  <c r="H1239" i="37"/>
  <c r="H1243" i="37"/>
  <c r="H1247" i="37"/>
  <c r="H1251" i="37"/>
  <c r="H1255" i="37"/>
  <c r="H1259" i="37"/>
  <c r="H1263" i="37"/>
  <c r="H1265" i="37"/>
  <c r="H1266" i="37"/>
  <c r="H1267" i="37"/>
  <c r="H1268" i="37"/>
  <c r="H1269" i="37"/>
  <c r="H1270"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90" i="3"/>
  <c r="H290" i="3"/>
  <c r="E290" i="3"/>
  <c r="G291" i="3"/>
  <c r="H291" i="3"/>
  <c r="E291" i="3" s="1"/>
  <c r="G292" i="3"/>
  <c r="E292" i="3" s="1"/>
  <c r="B292" i="3" s="1"/>
  <c r="H292" i="3"/>
  <c r="G297" i="3"/>
  <c r="E297" i="3" s="1"/>
  <c r="B297" i="3" s="1"/>
  <c r="H297" i="3"/>
  <c r="H1480" i="37"/>
  <c r="H1482" i="37"/>
  <c r="H1484" i="37"/>
  <c r="H1487" i="37"/>
  <c r="H1488" i="37"/>
  <c r="H1490"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3" i="37"/>
  <c r="H1574" i="37"/>
  <c r="H1578" i="37"/>
  <c r="H1579" i="37"/>
  <c r="H1580" i="37"/>
  <c r="H1440" i="37"/>
  <c r="H1442" i="37"/>
  <c r="H1444" i="37"/>
  <c r="H1448" i="37"/>
  <c r="H1450" i="37"/>
  <c r="H1452" i="37"/>
  <c r="H1462" i="37"/>
  <c r="H1464" i="37"/>
  <c r="H1474" i="37"/>
  <c r="H1476" i="37"/>
  <c r="H1478" i="37"/>
  <c r="H1302" i="37"/>
  <c r="H1305" i="37"/>
  <c r="H1306" i="37"/>
  <c r="H1308" i="37"/>
  <c r="H1309" i="37"/>
  <c r="H1311" i="37"/>
  <c r="H1312" i="37"/>
  <c r="H1314" i="37"/>
  <c r="H1315" i="37"/>
  <c r="H1317" i="37"/>
  <c r="H1319" i="37"/>
  <c r="H1320" i="37"/>
  <c r="H1321" i="37"/>
  <c r="H1323" i="37"/>
  <c r="H1324" i="37"/>
  <c r="H1325" i="37"/>
  <c r="H1326" i="37"/>
  <c r="H1327" i="37"/>
  <c r="H1331" i="37"/>
  <c r="H1332" i="37"/>
  <c r="H1335" i="37"/>
  <c r="H1336" i="37"/>
  <c r="H1338" i="37"/>
  <c r="H1339" i="37"/>
  <c r="H1340"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81" i="37"/>
  <c r="H1382" i="37"/>
  <c r="H1385" i="37"/>
  <c r="H1386" i="37"/>
  <c r="H1387" i="37"/>
  <c r="H1389" i="37"/>
  <c r="H1390" i="37"/>
  <c r="H1391" i="37"/>
  <c r="H1392" i="37"/>
  <c r="H1394" i="37"/>
  <c r="H1395" i="37"/>
  <c r="H1396" i="37"/>
  <c r="H1397" i="37"/>
  <c r="H1398" i="37"/>
  <c r="H1399" i="37"/>
  <c r="H1400" i="37"/>
  <c r="H1402" i="37"/>
  <c r="H1404" i="37"/>
  <c r="H1405" i="37"/>
  <c r="H1406" i="37"/>
  <c r="H1407" i="37"/>
  <c r="H1410" i="37"/>
  <c r="H1413" i="37"/>
  <c r="H1414" i="37"/>
  <c r="H1415" i="37"/>
  <c r="H1419" i="37"/>
  <c r="H1420" i="37"/>
  <c r="H1421" i="37"/>
  <c r="H1422" i="37"/>
  <c r="H1425" i="37"/>
  <c r="H1426" i="37"/>
  <c r="H1427" i="37"/>
  <c r="H1428" i="37"/>
  <c r="H1429" i="37"/>
  <c r="H1430" i="37"/>
  <c r="H1433" i="37"/>
  <c r="C18" i="42"/>
  <c r="E76" i="27"/>
  <c r="D1048" i="37"/>
  <c r="D76" i="27"/>
  <c r="C1048" i="37"/>
  <c r="L7" i="3"/>
  <c r="D472" i="1"/>
  <c r="E472" i="1"/>
  <c r="D460" i="37" s="1"/>
  <c r="D491" i="1"/>
  <c r="C479" i="37" s="1"/>
  <c r="H479" i="37" s="1"/>
  <c r="E491" i="1"/>
  <c r="D479" i="37"/>
  <c r="D536" i="1"/>
  <c r="E536" i="1"/>
  <c r="E535" i="1" s="1"/>
  <c r="D523" i="37" s="1"/>
  <c r="D600" i="1"/>
  <c r="E600" i="1"/>
  <c r="D588" i="37"/>
  <c r="B78" i="3"/>
  <c r="B66" i="3"/>
  <c r="B65" i="3"/>
  <c r="B63" i="3"/>
  <c r="B64" i="3"/>
  <c r="B67" i="3"/>
  <c r="B68" i="3"/>
  <c r="B69" i="3"/>
  <c r="B70" i="3"/>
  <c r="B42" i="3"/>
  <c r="B36" i="3"/>
  <c r="B35" i="3"/>
  <c r="M26" i="3"/>
  <c r="N26" i="3"/>
  <c r="F26" i="3" s="1"/>
  <c r="B26" i="3" s="1"/>
  <c r="M25" i="3"/>
  <c r="F25" i="3" s="1"/>
  <c r="N25" i="3"/>
  <c r="D159" i="1"/>
  <c r="C149" i="37"/>
  <c r="G149" i="37" s="1"/>
  <c r="D165" i="1"/>
  <c r="C155" i="37"/>
  <c r="E159" i="1"/>
  <c r="D149" i="37"/>
  <c r="E165" i="1"/>
  <c r="D155" i="37" s="1"/>
  <c r="E158" i="1"/>
  <c r="D148" i="37" s="1"/>
  <c r="D14" i="1"/>
  <c r="D23" i="1"/>
  <c r="D29" i="1"/>
  <c r="D35" i="1"/>
  <c r="D43" i="1"/>
  <c r="C33" i="37" s="1"/>
  <c r="D46" i="1"/>
  <c r="C36" i="37" s="1"/>
  <c r="H36" i="37" s="1"/>
  <c r="D51" i="1"/>
  <c r="C41" i="37"/>
  <c r="H41" i="37" s="1"/>
  <c r="D57" i="1"/>
  <c r="C47" i="37" s="1"/>
  <c r="H47" i="37" s="1"/>
  <c r="D60" i="1"/>
  <c r="C50" i="37"/>
  <c r="D65" i="1"/>
  <c r="C55" i="37"/>
  <c r="D68" i="1"/>
  <c r="C58" i="37"/>
  <c r="D71" i="1"/>
  <c r="C61" i="37"/>
  <c r="H61" i="37" s="1"/>
  <c r="D74" i="1"/>
  <c r="C64" i="37" s="1"/>
  <c r="D80" i="1"/>
  <c r="C70" i="37" s="1"/>
  <c r="D83" i="1"/>
  <c r="C73" i="37" s="1"/>
  <c r="D89" i="1"/>
  <c r="C79" i="37" s="1"/>
  <c r="D97" i="1"/>
  <c r="C87" i="37" s="1"/>
  <c r="D104" i="1"/>
  <c r="C94" i="37" s="1"/>
  <c r="H94" i="37" s="1"/>
  <c r="D113" i="1"/>
  <c r="C103" i="37"/>
  <c r="D118" i="1"/>
  <c r="C108" i="37"/>
  <c r="D126" i="1"/>
  <c r="C116" i="37"/>
  <c r="D131" i="1"/>
  <c r="C121" i="37"/>
  <c r="H121" i="37" s="1"/>
  <c r="D134" i="1"/>
  <c r="D130" i="1" s="1"/>
  <c r="C120" i="37" s="1"/>
  <c r="D140" i="1"/>
  <c r="D139" i="1" s="1"/>
  <c r="C129" i="37" s="1"/>
  <c r="D146" i="1"/>
  <c r="C136" i="37"/>
  <c r="D145" i="1"/>
  <c r="C135"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88" i="1"/>
  <c r="D78" i="37"/>
  <c r="E113" i="1"/>
  <c r="D103" i="37"/>
  <c r="E118" i="1"/>
  <c r="D108" i="37"/>
  <c r="E126" i="1"/>
  <c r="D116" i="37"/>
  <c r="E131" i="1"/>
  <c r="D121" i="37"/>
  <c r="E134" i="1"/>
  <c r="D124" i="37"/>
  <c r="E140" i="1"/>
  <c r="D130" i="37"/>
  <c r="E146" i="1"/>
  <c r="D136" i="37"/>
  <c r="D77" i="1"/>
  <c r="C67" i="37"/>
  <c r="H67" i="37" s="1"/>
  <c r="E77" i="1"/>
  <c r="D67" i="37" s="1"/>
  <c r="D170" i="1"/>
  <c r="C160" i="37" s="1"/>
  <c r="D175" i="1"/>
  <c r="C165" i="37" s="1"/>
  <c r="D183" i="1"/>
  <c r="C173" i="37" s="1"/>
  <c r="D194" i="1"/>
  <c r="C184" i="37" s="1"/>
  <c r="G184" i="37" s="1"/>
  <c r="D203" i="1"/>
  <c r="C193" i="37" s="1"/>
  <c r="D208" i="1"/>
  <c r="C198" i="37" s="1"/>
  <c r="D216" i="1"/>
  <c r="C206" i="37"/>
  <c r="D222" i="1"/>
  <c r="C212" i="37"/>
  <c r="D225" i="1"/>
  <c r="C215" i="37"/>
  <c r="H215" i="37" s="1"/>
  <c r="D231" i="1"/>
  <c r="C221" i="37"/>
  <c r="H221" i="37" s="1"/>
  <c r="D234" i="1"/>
  <c r="C224" i="37" s="1"/>
  <c r="D237" i="1"/>
  <c r="C227" i="37" s="1"/>
  <c r="G227" i="37" s="1"/>
  <c r="D242" i="1"/>
  <c r="C232" i="37" s="1"/>
  <c r="D246" i="1"/>
  <c r="C236" i="37" s="1"/>
  <c r="H236" i="37" s="1"/>
  <c r="D250" i="1"/>
  <c r="C240" i="37"/>
  <c r="D253" i="1"/>
  <c r="C243" i="37"/>
  <c r="D259" i="1"/>
  <c r="C249" i="37" s="1"/>
  <c r="H249" i="37" s="1"/>
  <c r="D265" i="1"/>
  <c r="C255" i="37"/>
  <c r="D270" i="1"/>
  <c r="C260" i="37"/>
  <c r="G260" i="37" s="1"/>
  <c r="D274" i="1"/>
  <c r="C264" i="37"/>
  <c r="D279" i="1"/>
  <c r="C269" i="37"/>
  <c r="D285" i="1"/>
  <c r="C275" i="37"/>
  <c r="E170" i="1"/>
  <c r="E175" i="1"/>
  <c r="D165" i="37"/>
  <c r="E183" i="1"/>
  <c r="D173" i="37"/>
  <c r="E194" i="1"/>
  <c r="D184" i="37"/>
  <c r="E203" i="1"/>
  <c r="D193" i="37" s="1"/>
  <c r="E208" i="1"/>
  <c r="D198" i="37" s="1"/>
  <c r="E216" i="1"/>
  <c r="D206" i="37" s="1"/>
  <c r="G206" i="37" s="1"/>
  <c r="E222" i="1"/>
  <c r="D212" i="37"/>
  <c r="E225" i="1"/>
  <c r="D215" i="37"/>
  <c r="E221" i="1"/>
  <c r="D211" i="37" s="1"/>
  <c r="E231" i="1"/>
  <c r="D221" i="37"/>
  <c r="E234" i="1"/>
  <c r="D224" i="37"/>
  <c r="E237" i="1"/>
  <c r="D227" i="37"/>
  <c r="E242" i="1"/>
  <c r="D232" i="37" s="1"/>
  <c r="E246" i="1"/>
  <c r="D236" i="37" s="1"/>
  <c r="E250" i="1"/>
  <c r="D240" i="37" s="1"/>
  <c r="E253" i="1"/>
  <c r="D243" i="37" s="1"/>
  <c r="E230" i="1"/>
  <c r="D220" i="37" s="1"/>
  <c r="E259" i="1"/>
  <c r="D249" i="37"/>
  <c r="E265" i="1"/>
  <c r="D255" i="37"/>
  <c r="E270" i="1"/>
  <c r="D260" i="37"/>
  <c r="E274" i="1"/>
  <c r="D264" i="37" s="1"/>
  <c r="E279" i="1"/>
  <c r="D269" i="37" s="1"/>
  <c r="E285" i="1"/>
  <c r="D275" i="37" s="1"/>
  <c r="E269" i="1"/>
  <c r="D259" i="37" s="1"/>
  <c r="D293" i="1"/>
  <c r="C283" i="37"/>
  <c r="H283" i="37" s="1"/>
  <c r="E293" i="1"/>
  <c r="D283" i="37" s="1"/>
  <c r="D294" i="1"/>
  <c r="C284" i="37" s="1"/>
  <c r="H284" i="37" s="1"/>
  <c r="E294" i="1"/>
  <c r="D284" i="37"/>
  <c r="D306" i="1"/>
  <c r="C295" i="37"/>
  <c r="D310" i="1"/>
  <c r="D305" i="1" s="1"/>
  <c r="C294" i="37" s="1"/>
  <c r="C299" i="37"/>
  <c r="D318" i="1"/>
  <c r="C307" i="37"/>
  <c r="G307" i="37" s="1"/>
  <c r="D323" i="1"/>
  <c r="C312" i="37"/>
  <c r="D332" i="1"/>
  <c r="C321" i="37"/>
  <c r="D337" i="1"/>
  <c r="C326" i="37"/>
  <c r="D342" i="1"/>
  <c r="C331" i="37"/>
  <c r="D345" i="1"/>
  <c r="C334" i="37"/>
  <c r="D351" i="1"/>
  <c r="C340" i="37"/>
  <c r="D354" i="1"/>
  <c r="C343" i="37"/>
  <c r="E306" i="1"/>
  <c r="D295" i="37"/>
  <c r="E310" i="1"/>
  <c r="E305" i="1" s="1"/>
  <c r="D294" i="37" s="1"/>
  <c r="D299" i="37"/>
  <c r="E318" i="1"/>
  <c r="D307" i="37"/>
  <c r="E323" i="1"/>
  <c r="D312" i="37" s="1"/>
  <c r="E332" i="1"/>
  <c r="D321" i="37" s="1"/>
  <c r="E337" i="1"/>
  <c r="D326" i="37" s="1"/>
  <c r="E342" i="1"/>
  <c r="D331" i="37" s="1"/>
  <c r="E345" i="1"/>
  <c r="D334" i="37" s="1"/>
  <c r="E351" i="1"/>
  <c r="D340" i="37" s="1"/>
  <c r="E354" i="1"/>
  <c r="D343" i="37" s="1"/>
  <c r="D358" i="1"/>
  <c r="C347" i="37" s="1"/>
  <c r="D362" i="1"/>
  <c r="C351" i="37" s="1"/>
  <c r="D370" i="1"/>
  <c r="C359" i="37" s="1"/>
  <c r="D375" i="1"/>
  <c r="C364" i="37" s="1"/>
  <c r="D384" i="1"/>
  <c r="C373" i="37" s="1"/>
  <c r="D389" i="1"/>
  <c r="C378" i="37" s="1"/>
  <c r="H378" i="37" s="1"/>
  <c r="D394" i="1"/>
  <c r="C383" i="37"/>
  <c r="D397" i="1"/>
  <c r="C386" i="37"/>
  <c r="H386" i="37" s="1"/>
  <c r="D403" i="1"/>
  <c r="C392" i="37" s="1"/>
  <c r="D406" i="1"/>
  <c r="C395" i="37"/>
  <c r="D408" i="1"/>
  <c r="C397" i="37" s="1"/>
  <c r="E358" i="1"/>
  <c r="D347" i="37" s="1"/>
  <c r="E362" i="1"/>
  <c r="D351" i="37" s="1"/>
  <c r="E370" i="1"/>
  <c r="D359" i="37" s="1"/>
  <c r="E375" i="1"/>
  <c r="D364" i="37" s="1"/>
  <c r="E384" i="1"/>
  <c r="D373" i="37"/>
  <c r="E389" i="1"/>
  <c r="D378" i="37"/>
  <c r="E394" i="1"/>
  <c r="D383" i="37"/>
  <c r="E397" i="1"/>
  <c r="D386" i="37"/>
  <c r="E403" i="1"/>
  <c r="E402" i="1" s="1"/>
  <c r="D391" i="37" s="1"/>
  <c r="E406" i="1"/>
  <c r="D395" i="37" s="1"/>
  <c r="E408" i="1"/>
  <c r="D397" i="37" s="1"/>
  <c r="D422" i="1"/>
  <c r="C411" i="37" s="1"/>
  <c r="H411" i="37" s="1"/>
  <c r="E422" i="1"/>
  <c r="D411" i="37" s="1"/>
  <c r="D423" i="1"/>
  <c r="C412" i="37"/>
  <c r="G412" i="37" s="1"/>
  <c r="E423" i="1"/>
  <c r="D412" i="37"/>
  <c r="D424" i="1"/>
  <c r="C413" i="37" s="1"/>
  <c r="E424" i="1"/>
  <c r="D413" i="37" s="1"/>
  <c r="D428" i="1"/>
  <c r="D427" i="1" s="1"/>
  <c r="D433" i="1"/>
  <c r="C421" i="37" s="1"/>
  <c r="D436" i="1"/>
  <c r="C424" i="37" s="1"/>
  <c r="H424" i="37" s="1"/>
  <c r="D441" i="1"/>
  <c r="C429" i="37"/>
  <c r="D448" i="1"/>
  <c r="C436" i="37"/>
  <c r="H436" i="37" s="1"/>
  <c r="D453" i="1"/>
  <c r="C441" i="37" s="1"/>
  <c r="D461" i="1"/>
  <c r="C449" i="37" s="1"/>
  <c r="H449" i="37" s="1"/>
  <c r="D466" i="1"/>
  <c r="C454" i="37"/>
  <c r="H454" i="37" s="1"/>
  <c r="D469" i="1"/>
  <c r="D475" i="1"/>
  <c r="C463" i="37"/>
  <c r="H463" i="37" s="1"/>
  <c r="D479" i="1"/>
  <c r="C467" i="37" s="1"/>
  <c r="H467" i="37" s="1"/>
  <c r="D484" i="1"/>
  <c r="C472" i="37"/>
  <c r="D487" i="1"/>
  <c r="C475" i="37"/>
  <c r="H475" i="37" s="1"/>
  <c r="D496" i="1"/>
  <c r="C484" i="37" s="1"/>
  <c r="H484" i="37" s="1"/>
  <c r="D501" i="1"/>
  <c r="C489" i="37"/>
  <c r="D508" i="1"/>
  <c r="C496" i="37"/>
  <c r="H496" i="37" s="1"/>
  <c r="D513" i="1"/>
  <c r="C501" i="37" s="1"/>
  <c r="D490" i="1"/>
  <c r="C478" i="37" s="1"/>
  <c r="D522" i="1"/>
  <c r="C510" i="37" s="1"/>
  <c r="D525" i="1"/>
  <c r="C513" i="37" s="1"/>
  <c r="H513" i="37" s="1"/>
  <c r="D528" i="1"/>
  <c r="D531" i="1"/>
  <c r="C519" i="37" s="1"/>
  <c r="H519" i="37" s="1"/>
  <c r="E428" i="1"/>
  <c r="D416" i="37"/>
  <c r="E433" i="1"/>
  <c r="D421" i="37"/>
  <c r="E436" i="1"/>
  <c r="D424" i="37"/>
  <c r="E441" i="1"/>
  <c r="D429" i="37"/>
  <c r="E448" i="1"/>
  <c r="D436" i="37"/>
  <c r="E453" i="1"/>
  <c r="D441" i="37"/>
  <c r="E461" i="1"/>
  <c r="D449" i="37"/>
  <c r="E427" i="1"/>
  <c r="D415" i="37"/>
  <c r="E466" i="1"/>
  <c r="D454" i="37"/>
  <c r="E469" i="1"/>
  <c r="D457" i="37"/>
  <c r="E475" i="1"/>
  <c r="D463" i="37"/>
  <c r="E479" i="1"/>
  <c r="D467" i="37"/>
  <c r="E484" i="1"/>
  <c r="D472" i="37"/>
  <c r="E487" i="1"/>
  <c r="D475" i="37"/>
  <c r="E478" i="1"/>
  <c r="D466" i="37"/>
  <c r="E496" i="1"/>
  <c r="D484" i="37"/>
  <c r="E501" i="1"/>
  <c r="D489" i="37"/>
  <c r="E508" i="1"/>
  <c r="D496" i="37"/>
  <c r="E513" i="1"/>
  <c r="D501" i="37"/>
  <c r="E522" i="1"/>
  <c r="D510" i="37"/>
  <c r="E525" i="1"/>
  <c r="E521" i="1" s="1"/>
  <c r="D509" i="37" s="1"/>
  <c r="D513" i="37"/>
  <c r="E528" i="1"/>
  <c r="D516" i="37"/>
  <c r="E531" i="1"/>
  <c r="D519" i="37"/>
  <c r="D541" i="1"/>
  <c r="C529" i="37"/>
  <c r="D544" i="1"/>
  <c r="C532" i="37"/>
  <c r="D549" i="1"/>
  <c r="C537" i="37"/>
  <c r="D556" i="1"/>
  <c r="C544" i="37"/>
  <c r="D561" i="1"/>
  <c r="C549" i="37"/>
  <c r="D569" i="1"/>
  <c r="C557" i="37"/>
  <c r="D535" i="1"/>
  <c r="C523" i="37"/>
  <c r="D574" i="1"/>
  <c r="C562" i="37"/>
  <c r="D577" i="1"/>
  <c r="C565" i="37"/>
  <c r="D580" i="1"/>
  <c r="C568" i="37"/>
  <c r="D583" i="1"/>
  <c r="D587" i="1"/>
  <c r="C575" i="37" s="1"/>
  <c r="D591" i="1"/>
  <c r="D586" i="1" s="1"/>
  <c r="C574" i="37" s="1"/>
  <c r="D593" i="1"/>
  <c r="C581" i="37" s="1"/>
  <c r="D596" i="1"/>
  <c r="C584" i="37" s="1"/>
  <c r="D605" i="1"/>
  <c r="D599" i="1" s="1"/>
  <c r="C587" i="37" s="1"/>
  <c r="D609" i="1"/>
  <c r="C597" i="37" s="1"/>
  <c r="D611" i="1"/>
  <c r="C599" i="37" s="1"/>
  <c r="D618" i="1"/>
  <c r="C606" i="37" s="1"/>
  <c r="D623" i="1"/>
  <c r="C611" i="37" s="1"/>
  <c r="D632" i="1"/>
  <c r="D631" i="1" s="1"/>
  <c r="C619" i="37" s="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E586" i="1" s="1"/>
  <c r="D574" i="37" s="1"/>
  <c r="D579" i="37"/>
  <c r="E593" i="1"/>
  <c r="D581" i="37"/>
  <c r="E596" i="1"/>
  <c r="D584" i="37"/>
  <c r="E605" i="1"/>
  <c r="D593" i="37"/>
  <c r="E609" i="1"/>
  <c r="D597" i="37"/>
  <c r="E611" i="1"/>
  <c r="D599" i="37"/>
  <c r="E618" i="1"/>
  <c r="D606" i="37"/>
  <c r="E623" i="1"/>
  <c r="E599" i="1" s="1"/>
  <c r="D587" i="37" s="1"/>
  <c r="D611" i="37"/>
  <c r="E632" i="1"/>
  <c r="D620" i="37"/>
  <c r="E635" i="1"/>
  <c r="D623" i="37"/>
  <c r="E638" i="1"/>
  <c r="D626" i="37"/>
  <c r="E631" i="1"/>
  <c r="D619" i="37"/>
  <c r="D658" i="1"/>
  <c r="C645" i="37"/>
  <c r="H645" i="37" s="1"/>
  <c r="E658" i="1"/>
  <c r="D645" i="37"/>
  <c r="K60" i="42"/>
  <c r="I63" i="42"/>
  <c r="I62" i="42"/>
  <c r="I61" i="42"/>
  <c r="I60" i="42"/>
  <c r="A3" i="47"/>
  <c r="B4" i="47"/>
  <c r="D15" i="47"/>
  <c r="C1483" i="37"/>
  <c r="D25" i="47"/>
  <c r="C1493" i="37" s="1"/>
  <c r="D33" i="47"/>
  <c r="C1501" i="37"/>
  <c r="D43" i="47"/>
  <c r="C1511" i="37" s="1"/>
  <c r="G1511" i="37" s="1"/>
  <c r="D51" i="47"/>
  <c r="C1519" i="37" s="1"/>
  <c r="D57" i="47"/>
  <c r="C1525" i="37"/>
  <c r="G1525" i="37" s="1"/>
  <c r="D62" i="47"/>
  <c r="C1530" i="37"/>
  <c r="G1530" i="37"/>
  <c r="D67" i="47"/>
  <c r="C1535" i="37" s="1"/>
  <c r="D72" i="47"/>
  <c r="C1540" i="37" s="1"/>
  <c r="G1540" i="37" s="1"/>
  <c r="D77" i="47"/>
  <c r="C1545" i="37"/>
  <c r="G1545" i="37" s="1"/>
  <c r="D82" i="47"/>
  <c r="C1550" i="37"/>
  <c r="G1550" i="37"/>
  <c r="D87" i="47"/>
  <c r="C1555" i="37" s="1"/>
  <c r="D92" i="47"/>
  <c r="C1560" i="37" s="1"/>
  <c r="D97" i="47"/>
  <c r="C1565" i="37"/>
  <c r="G1565" i="37"/>
  <c r="D102" i="47"/>
  <c r="C1570" i="37" s="1"/>
  <c r="D108" i="47"/>
  <c r="C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E251" i="27"/>
  <c r="D1223" i="37"/>
  <c r="E255" i="27"/>
  <c r="D1227" i="37" s="1"/>
  <c r="D244" i="27"/>
  <c r="C1216" i="37"/>
  <c r="D247" i="27"/>
  <c r="D251" i="27"/>
  <c r="C1223" i="37" s="1"/>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B279" i="3" s="1"/>
  <c r="E170" i="27"/>
  <c r="D1142" i="37"/>
  <c r="D170" i="27"/>
  <c r="C1142" i="37" s="1"/>
  <c r="A3" i="33"/>
  <c r="A3" i="36"/>
  <c r="A3" i="27"/>
  <c r="A3" i="1"/>
  <c r="A5" i="42"/>
  <c r="F171" i="27"/>
  <c r="F172" i="27"/>
  <c r="F173" i="27"/>
  <c r="F174" i="27"/>
  <c r="F175" i="27"/>
  <c r="D58" i="27"/>
  <c r="C1030" i="37"/>
  <c r="E58" i="27"/>
  <c r="D1030" i="37"/>
  <c r="D62" i="27"/>
  <c r="C1034" i="37"/>
  <c r="E62" i="27"/>
  <c r="D1034" i="37"/>
  <c r="D155" i="27"/>
  <c r="D152" i="27"/>
  <c r="C1124" i="37"/>
  <c r="D75" i="27"/>
  <c r="C1047" i="37" s="1"/>
  <c r="D85" i="27"/>
  <c r="C1057" i="37"/>
  <c r="D94" i="27"/>
  <c r="D93" i="27" s="1"/>
  <c r="C1065" i="37" s="1"/>
  <c r="D112" i="27"/>
  <c r="C1084" i="37"/>
  <c r="D125" i="27"/>
  <c r="C1097" i="37"/>
  <c r="D132" i="27"/>
  <c r="C1104" i="37"/>
  <c r="D141" i="27"/>
  <c r="C1113" i="37"/>
  <c r="D148" i="27"/>
  <c r="D140" i="27" s="1"/>
  <c r="C1112" i="37" s="1"/>
  <c r="C1120" i="37"/>
  <c r="D176" i="27"/>
  <c r="C1148" i="37"/>
  <c r="H1148" i="37" s="1"/>
  <c r="E155" i="27"/>
  <c r="E152" i="27"/>
  <c r="D1124" i="37"/>
  <c r="G1124" i="37"/>
  <c r="E75" i="27"/>
  <c r="D1047" i="37"/>
  <c r="E85" i="27"/>
  <c r="D1057" i="37"/>
  <c r="E94" i="27"/>
  <c r="E112" i="27"/>
  <c r="D1084" i="37"/>
  <c r="E93" i="27"/>
  <c r="D1065" i="37" s="1"/>
  <c r="E125" i="27"/>
  <c r="D1097" i="37"/>
  <c r="E132" i="27"/>
  <c r="D1104" i="37" s="1"/>
  <c r="E141" i="27"/>
  <c r="D1113" i="37"/>
  <c r="E148" i="27"/>
  <c r="D1120" i="37" s="1"/>
  <c r="E176" i="27"/>
  <c r="D1148" i="37" s="1"/>
  <c r="D185" i="27"/>
  <c r="D182" i="27" s="1"/>
  <c r="F182" i="27" s="1"/>
  <c r="C1157" i="37"/>
  <c r="D196" i="27"/>
  <c r="C1168" i="37"/>
  <c r="D203" i="27"/>
  <c r="C1175" i="37" s="1"/>
  <c r="D212" i="27"/>
  <c r="C1184" i="37"/>
  <c r="D229" i="27"/>
  <c r="C1201" i="37" s="1"/>
  <c r="D239" i="27"/>
  <c r="C1211" i="37"/>
  <c r="E185" i="27"/>
  <c r="D1157" i="37"/>
  <c r="E182" i="27"/>
  <c r="E196" i="27"/>
  <c r="D1168" i="37"/>
  <c r="E203" i="27"/>
  <c r="D1175" i="37"/>
  <c r="E212" i="27"/>
  <c r="D1184" i="37"/>
  <c r="E229" i="27"/>
  <c r="E211" i="27" s="1"/>
  <c r="D1201" i="37"/>
  <c r="E239" i="27"/>
  <c r="D1211" i="37"/>
  <c r="F91" i="27"/>
  <c r="L32" i="37"/>
  <c r="K32" i="37"/>
  <c r="F302" i="3"/>
  <c r="B32" i="3"/>
  <c r="B40" i="3"/>
  <c r="B51" i="3"/>
  <c r="B53" i="3"/>
  <c r="B59" i="3"/>
  <c r="B74" i="3"/>
  <c r="B76" i="3"/>
  <c r="B79" i="3"/>
  <c r="B81" i="3"/>
  <c r="B85" i="3"/>
  <c r="B89" i="3"/>
  <c r="B93" i="3"/>
  <c r="B95" i="3"/>
  <c r="B101" i="3"/>
  <c r="B109" i="3"/>
  <c r="B110" i="3"/>
  <c r="B111" i="3"/>
  <c r="B113" i="3"/>
  <c r="B117" i="3"/>
  <c r="B119" i="3"/>
  <c r="B121" i="3"/>
  <c r="B131" i="3"/>
  <c r="B135" i="3"/>
  <c r="B141" i="3"/>
  <c r="B143" i="3"/>
  <c r="B149" i="3"/>
  <c r="B158" i="3"/>
  <c r="F286" i="3"/>
  <c r="F287" i="3"/>
  <c r="F290" i="3"/>
  <c r="B290" i="3" s="1"/>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30" i="3"/>
  <c r="L230" i="3"/>
  <c r="F230" i="3" s="1"/>
  <c r="B230" i="3" s="1"/>
  <c r="M227" i="3"/>
  <c r="F227" i="3" s="1"/>
  <c r="B227" i="3" s="1"/>
  <c r="M228" i="3"/>
  <c r="D14" i="27"/>
  <c r="C986" i="37"/>
  <c r="F310" i="3"/>
  <c r="F308" i="3" s="1"/>
  <c r="F309" i="3"/>
  <c r="F306" i="3"/>
  <c r="F305" i="3"/>
  <c r="F304" i="3" s="1"/>
  <c r="F303" i="3"/>
  <c r="F301" i="3"/>
  <c r="F299" i="3"/>
  <c r="F298" i="3"/>
  <c r="F296" i="3"/>
  <c r="F295" i="3"/>
  <c r="F294" i="3"/>
  <c r="F292" i="3"/>
  <c r="F291" i="3"/>
  <c r="F289" i="3"/>
  <c r="F288" i="3"/>
  <c r="F282" i="3"/>
  <c r="F281" i="3" s="1"/>
  <c r="L280" i="3"/>
  <c r="F280" i="3" s="1"/>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F232" i="3" s="1"/>
  <c r="B232" i="3" s="1"/>
  <c r="M232" i="3"/>
  <c r="F231" i="3"/>
  <c r="L229" i="3"/>
  <c r="M229" i="3"/>
  <c r="L228" i="3"/>
  <c r="F228" i="3"/>
  <c r="B228" i="3" s="1"/>
  <c r="L227" i="3"/>
  <c r="L226" i="3"/>
  <c r="M226" i="3"/>
  <c r="L225" i="3"/>
  <c r="M225" i="3"/>
  <c r="L224" i="3"/>
  <c r="M224" i="3"/>
  <c r="L223" i="3"/>
  <c r="M223" i="3"/>
  <c r="L222" i="3"/>
  <c r="M222" i="3"/>
  <c r="F222" i="3"/>
  <c r="B222" i="3"/>
  <c r="L221" i="3"/>
  <c r="M221" i="3"/>
  <c r="L220" i="3"/>
  <c r="F220" i="3" s="1"/>
  <c r="M220" i="3"/>
  <c r="L219" i="3"/>
  <c r="M219" i="3"/>
  <c r="M218" i="3"/>
  <c r="F7" i="3"/>
  <c r="F300" i="3"/>
  <c r="B63" i="42"/>
  <c r="B62" i="42"/>
  <c r="B61" i="42"/>
  <c r="B42" i="42"/>
  <c r="B41" i="42"/>
  <c r="B40" i="42"/>
  <c r="B39" i="42"/>
  <c r="B47" i="42"/>
  <c r="B46" i="42"/>
  <c r="B45" i="42"/>
  <c r="B44" i="42"/>
  <c r="C22" i="42"/>
  <c r="D13" i="36"/>
  <c r="C1300" i="37" s="1"/>
  <c r="D17" i="36"/>
  <c r="C1304" i="37"/>
  <c r="D20" i="36"/>
  <c r="C1307" i="37" s="1"/>
  <c r="G1307" i="37" s="1"/>
  <c r="E13" i="36"/>
  <c r="D1300" i="37"/>
  <c r="E17" i="36"/>
  <c r="D1304" i="37" s="1"/>
  <c r="E20" i="36"/>
  <c r="D1307" i="37"/>
  <c r="D29" i="36"/>
  <c r="C1316" i="37"/>
  <c r="E29" i="36"/>
  <c r="D1316" i="37" s="1"/>
  <c r="D35" i="36"/>
  <c r="C1322" i="37"/>
  <c r="E35" i="36"/>
  <c r="D1322" i="37" s="1"/>
  <c r="D43" i="36"/>
  <c r="C1330" i="37"/>
  <c r="D46" i="36"/>
  <c r="C1333" i="37" s="1"/>
  <c r="H1333" i="37" s="1"/>
  <c r="D50" i="36"/>
  <c r="C1337" i="37"/>
  <c r="D57" i="36"/>
  <c r="C1344" i="37" s="1"/>
  <c r="D61" i="36"/>
  <c r="C1348" i="37"/>
  <c r="G1348" i="37" s="1"/>
  <c r="D68" i="36"/>
  <c r="C1355" i="37" s="1"/>
  <c r="D73" i="36"/>
  <c r="C1360" i="37"/>
  <c r="E43" i="36"/>
  <c r="D1330" i="37" s="1"/>
  <c r="E46" i="36"/>
  <c r="D1333" i="37"/>
  <c r="E50" i="36"/>
  <c r="D1337" i="37"/>
  <c r="G1337" i="37"/>
  <c r="E57" i="36"/>
  <c r="D1344" i="37" s="1"/>
  <c r="E61" i="36"/>
  <c r="D1348" i="37" s="1"/>
  <c r="E68" i="36"/>
  <c r="D1355" i="37"/>
  <c r="E73" i="36"/>
  <c r="D1360" i="37" s="1"/>
  <c r="D82" i="36"/>
  <c r="C1369" i="37"/>
  <c r="E82" i="36"/>
  <c r="D1369" i="37" s="1"/>
  <c r="D89" i="36"/>
  <c r="C1376" i="37"/>
  <c r="E89" i="36"/>
  <c r="D1376" i="37" s="1"/>
  <c r="D97" i="36"/>
  <c r="C1384" i="37"/>
  <c r="D101" i="36"/>
  <c r="C1388" i="37" s="1"/>
  <c r="D106" i="36"/>
  <c r="C1393" i="37"/>
  <c r="E97" i="36"/>
  <c r="D1384" i="37" s="1"/>
  <c r="E101" i="36"/>
  <c r="D1388" i="37"/>
  <c r="E106" i="36"/>
  <c r="D1393" i="37" s="1"/>
  <c r="D114" i="36"/>
  <c r="C1401" i="37"/>
  <c r="E114" i="36"/>
  <c r="D1401" i="37" s="1"/>
  <c r="D122" i="36"/>
  <c r="C1409" i="37" s="1"/>
  <c r="D125" i="36"/>
  <c r="C1412" i="37"/>
  <c r="D129" i="36"/>
  <c r="C1416" i="37" s="1"/>
  <c r="E122" i="36"/>
  <c r="D1409" i="37"/>
  <c r="E125" i="36"/>
  <c r="D1412" i="37" s="1"/>
  <c r="E129" i="36"/>
  <c r="D1416" i="37"/>
  <c r="D137" i="36"/>
  <c r="C1424" i="37" s="1"/>
  <c r="E137" i="36"/>
  <c r="D1424" i="37"/>
  <c r="E136" i="36"/>
  <c r="D1423" i="37" s="1"/>
  <c r="D14" i="33"/>
  <c r="C1438" i="37"/>
  <c r="D21" i="33"/>
  <c r="C1445" i="37" s="1"/>
  <c r="H1445" i="37" s="1"/>
  <c r="D30" i="33"/>
  <c r="C1454" i="37"/>
  <c r="D37" i="33"/>
  <c r="C1461" i="37" s="1"/>
  <c r="E14" i="33"/>
  <c r="D1438" i="37"/>
  <c r="E21" i="33"/>
  <c r="D1445" i="37" s="1"/>
  <c r="E30" i="33"/>
  <c r="D1454" i="37"/>
  <c r="E37" i="33"/>
  <c r="D1461" i="37"/>
  <c r="D46" i="33"/>
  <c r="C1470" i="37"/>
  <c r="D51" i="33"/>
  <c r="C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F264" i="27" s="1"/>
  <c r="C1236" i="37"/>
  <c r="E264" i="27"/>
  <c r="E263" i="27" s="1"/>
  <c r="D1235" i="37" s="1"/>
  <c r="F262" i="27"/>
  <c r="F261" i="27"/>
  <c r="F260" i="27"/>
  <c r="F258" i="27"/>
  <c r="F257" i="27"/>
  <c r="F256" i="27"/>
  <c r="F255"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s="1"/>
  <c r="F68" i="27"/>
  <c r="F67" i="27"/>
  <c r="F66" i="27"/>
  <c r="F65" i="27"/>
  <c r="F64" i="27"/>
  <c r="F63" i="27"/>
  <c r="F61" i="27"/>
  <c r="F60" i="27"/>
  <c r="F59" i="27"/>
  <c r="F58" i="27"/>
  <c r="F57" i="27"/>
  <c r="F56" i="27"/>
  <c r="F55" i="27"/>
  <c r="F54" i="27"/>
  <c r="F53" i="27"/>
  <c r="F52" i="27"/>
  <c r="D51" i="27"/>
  <c r="C1023" i="37" s="1"/>
  <c r="E51" i="27"/>
  <c r="D1023" i="37" s="1"/>
  <c r="F50" i="27"/>
  <c r="F49" i="27"/>
  <c r="F48" i="27"/>
  <c r="D47" i="27"/>
  <c r="C1019" i="37"/>
  <c r="E47" i="27"/>
  <c r="D1019" i="37"/>
  <c r="F46" i="27"/>
  <c r="F45" i="27"/>
  <c r="F44" i="27"/>
  <c r="F43" i="27"/>
  <c r="F42" i="27"/>
  <c r="D41" i="27"/>
  <c r="C1013" i="37" s="1"/>
  <c r="E41" i="27"/>
  <c r="D1013" i="37" s="1"/>
  <c r="F40" i="27"/>
  <c r="F39" i="27"/>
  <c r="F38" i="27"/>
  <c r="F37" i="27"/>
  <c r="F36" i="27"/>
  <c r="D35" i="27"/>
  <c r="C1007" i="37"/>
  <c r="H1007" i="37" s="1"/>
  <c r="E35" i="27"/>
  <c r="D1007" i="37"/>
  <c r="F34" i="27"/>
  <c r="F33" i="27"/>
  <c r="F32" i="27"/>
  <c r="F31" i="27"/>
  <c r="F30" i="27"/>
  <c r="F29" i="27"/>
  <c r="F28" i="27"/>
  <c r="F27" i="27"/>
  <c r="F26" i="27"/>
  <c r="D25" i="27"/>
  <c r="C997" i="37"/>
  <c r="E25" i="27"/>
  <c r="D997" i="37"/>
  <c r="F24" i="27"/>
  <c r="F23" i="27"/>
  <c r="F22" i="27"/>
  <c r="F21" i="27"/>
  <c r="F20" i="27"/>
  <c r="D19" i="27"/>
  <c r="C991" i="37" s="1"/>
  <c r="E19" i="27"/>
  <c r="D991" i="37" s="1"/>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B60" i="42"/>
  <c r="J58" i="42"/>
  <c r="I58" i="42"/>
  <c r="B58" i="42"/>
  <c r="I57" i="42"/>
  <c r="B57" i="42"/>
  <c r="I56" i="42"/>
  <c r="B56" i="42"/>
  <c r="I55" i="42"/>
  <c r="B55" i="42"/>
  <c r="B7" i="1"/>
  <c r="K58" i="42"/>
  <c r="F46" i="36"/>
  <c r="F50" i="36"/>
  <c r="F43" i="36"/>
  <c r="F29" i="36"/>
  <c r="F73" i="36"/>
  <c r="F97" i="36"/>
  <c r="B291" i="3"/>
  <c r="F4" i="3"/>
  <c r="F423" i="1"/>
  <c r="F638" i="1"/>
  <c r="F69" i="27"/>
  <c r="F132" i="27"/>
  <c r="F196" i="27"/>
  <c r="E45" i="33"/>
  <c r="D1469" i="37" s="1"/>
  <c r="D45" i="33"/>
  <c r="C1469" i="37" s="1"/>
  <c r="E13" i="33"/>
  <c r="D1437" i="37" s="1"/>
  <c r="D29" i="33"/>
  <c r="E121" i="36"/>
  <c r="D1408" i="37" s="1"/>
  <c r="F47" i="27"/>
  <c r="F94" i="27"/>
  <c r="F112" i="27"/>
  <c r="F148" i="27"/>
  <c r="F176" i="27"/>
  <c r="F185" i="27"/>
  <c r="F212" i="27"/>
  <c r="D136" i="36"/>
  <c r="C1423" i="37"/>
  <c r="E96" i="36"/>
  <c r="D1383" i="37"/>
  <c r="D96" i="36"/>
  <c r="C1383" i="37"/>
  <c r="E42" i="36"/>
  <c r="D1329" i="37"/>
  <c r="D42" i="36"/>
  <c r="C1329" i="37"/>
  <c r="E12" i="36"/>
  <c r="D1299" i="37"/>
  <c r="D12" i="36"/>
  <c r="C1299" i="37"/>
  <c r="K20" i="37"/>
  <c r="K57" i="42"/>
  <c r="J50" i="42"/>
  <c r="F93" i="27"/>
  <c r="F203" i="27"/>
  <c r="F229" i="27"/>
  <c r="F267" i="3"/>
  <c r="B267" i="3" s="1"/>
  <c r="F241" i="3"/>
  <c r="B241" i="3" s="1"/>
  <c r="F259" i="3"/>
  <c r="B259" i="3" s="1"/>
  <c r="F245" i="3"/>
  <c r="B245" i="3" s="1"/>
  <c r="B153" i="3"/>
  <c r="F68" i="1"/>
  <c r="F549" i="1"/>
  <c r="F587" i="1"/>
  <c r="F145" i="1"/>
  <c r="F51" i="1"/>
  <c r="F104" i="1"/>
  <c r="F146" i="1"/>
  <c r="F234" i="1"/>
  <c r="F259" i="1"/>
  <c r="F513" i="1"/>
  <c r="F574" i="1"/>
  <c r="B146" i="3"/>
  <c r="F83" i="1"/>
  <c r="F294" i="1"/>
  <c r="F484" i="1"/>
  <c r="F544" i="1"/>
  <c r="F556" i="1"/>
  <c r="F577" i="1"/>
  <c r="F605" i="1"/>
  <c r="F609" i="1"/>
  <c r="F618" i="1"/>
  <c r="F569" i="1"/>
  <c r="F131" i="1"/>
  <c r="F208" i="1"/>
  <c r="F231" i="1"/>
  <c r="F246" i="1"/>
  <c r="F285" i="1"/>
  <c r="F332" i="1"/>
  <c r="F354" i="1"/>
  <c r="F501" i="1"/>
  <c r="F229" i="3"/>
  <c r="B229" i="3" s="1"/>
  <c r="B163" i="3"/>
  <c r="B159" i="3"/>
  <c r="B157" i="3"/>
  <c r="B147" i="3"/>
  <c r="B144" i="3"/>
  <c r="B142" i="3"/>
  <c r="B140" i="3"/>
  <c r="B138" i="3"/>
  <c r="B136" i="3"/>
  <c r="B134" i="3"/>
  <c r="B130" i="3"/>
  <c r="B128" i="3"/>
  <c r="B126" i="3"/>
  <c r="B124" i="3"/>
  <c r="B122" i="3"/>
  <c r="B120" i="3"/>
  <c r="B118" i="3"/>
  <c r="B116" i="3"/>
  <c r="B114" i="3"/>
  <c r="B112" i="3"/>
  <c r="B106" i="3"/>
  <c r="B104" i="3"/>
  <c r="B100" i="3"/>
  <c r="B98" i="3"/>
  <c r="B96" i="3"/>
  <c r="B90" i="3"/>
  <c r="B88" i="3"/>
  <c r="B86" i="3"/>
  <c r="B84" i="3"/>
  <c r="B82" i="3"/>
  <c r="B80" i="3"/>
  <c r="B77" i="3"/>
  <c r="B73" i="3"/>
  <c r="B60" i="3"/>
  <c r="B58" i="3"/>
  <c r="B54" i="3"/>
  <c r="B37" i="3"/>
  <c r="B33" i="3"/>
  <c r="F233" i="3"/>
  <c r="B233" i="3" s="1"/>
  <c r="F235" i="3"/>
  <c r="B235" i="3" s="1"/>
  <c r="F237" i="3"/>
  <c r="B237" i="3" s="1"/>
  <c r="F239" i="3"/>
  <c r="B239" i="3" s="1"/>
  <c r="F243" i="3"/>
  <c r="B243" i="3" s="1"/>
  <c r="F247" i="3"/>
  <c r="B247" i="3" s="1"/>
  <c r="F249" i="3"/>
  <c r="B249" i="3" s="1"/>
  <c r="F251" i="3"/>
  <c r="B251" i="3" s="1"/>
  <c r="F253" i="3"/>
  <c r="B253" i="3" s="1"/>
  <c r="F255" i="3"/>
  <c r="B255" i="3" s="1"/>
  <c r="F257" i="3"/>
  <c r="B257" i="3" s="1"/>
  <c r="F261" i="3"/>
  <c r="B261" i="3" s="1"/>
  <c r="F265" i="3"/>
  <c r="B265" i="3" s="1"/>
  <c r="F269" i="3"/>
  <c r="B269" i="3" s="1"/>
  <c r="F271" i="3"/>
  <c r="B271" i="3" s="1"/>
  <c r="F273" i="3"/>
  <c r="B273" i="3"/>
  <c r="F275" i="3"/>
  <c r="B275" i="3" s="1"/>
  <c r="F277" i="3"/>
  <c r="B277" i="3" s="1"/>
  <c r="F250" i="3"/>
  <c r="B250" i="3" s="1"/>
  <c r="F276" i="3"/>
  <c r="B276" i="3"/>
  <c r="F244" i="3"/>
  <c r="B244" i="3" s="1"/>
  <c r="F274" i="3"/>
  <c r="B274" i="3" s="1"/>
  <c r="F130" i="1"/>
  <c r="F342" i="1"/>
  <c r="F279" i="1"/>
  <c r="F140" i="1"/>
  <c r="F74" i="1"/>
  <c r="F46" i="1"/>
  <c r="F469" i="1"/>
  <c r="F448" i="1"/>
  <c r="F428" i="1"/>
  <c r="F427" i="1"/>
  <c r="F397" i="1"/>
  <c r="F293" i="1"/>
  <c r="F389" i="1"/>
  <c r="F406" i="1"/>
  <c r="F490" i="1"/>
  <c r="B150" i="3"/>
  <c r="B133" i="3"/>
  <c r="B129" i="3"/>
  <c r="B127" i="3"/>
  <c r="B125" i="3"/>
  <c r="B105" i="3"/>
  <c r="B99" i="3"/>
  <c r="B97" i="3"/>
  <c r="B55" i="3"/>
  <c r="B27" i="3"/>
  <c r="B162" i="3"/>
  <c r="B132" i="3"/>
  <c r="B102" i="3"/>
  <c r="B94" i="3"/>
  <c r="F586" i="1"/>
  <c r="F631" i="1"/>
  <c r="F508" i="1"/>
  <c r="F487" i="1"/>
  <c r="F461" i="1"/>
  <c r="F611" i="1"/>
  <c r="F528" i="1"/>
  <c r="F522" i="1"/>
  <c r="F496" i="1"/>
  <c r="F479" i="1"/>
  <c r="F623" i="1"/>
  <c r="F593" i="1"/>
  <c r="F433" i="1"/>
  <c r="F441" i="1"/>
  <c r="F453" i="1"/>
  <c r="F525" i="1"/>
  <c r="F596" i="1"/>
  <c r="F219" i="3"/>
  <c r="B219" i="3" s="1"/>
  <c r="F221" i="3"/>
  <c r="B221" i="3" s="1"/>
  <c r="F223" i="3"/>
  <c r="B223" i="3" s="1"/>
  <c r="F225" i="3"/>
  <c r="B225" i="3" s="1"/>
  <c r="F234" i="3"/>
  <c r="B234" i="3" s="1"/>
  <c r="F236" i="3"/>
  <c r="B236" i="3" s="1"/>
  <c r="F238" i="3"/>
  <c r="B238" i="3" s="1"/>
  <c r="F240" i="3"/>
  <c r="B240" i="3" s="1"/>
  <c r="F242" i="3"/>
  <c r="B242" i="3" s="1"/>
  <c r="F246" i="3"/>
  <c r="B246" i="3" s="1"/>
  <c r="F248" i="3"/>
  <c r="B248" i="3" s="1"/>
  <c r="F252" i="3"/>
  <c r="B252" i="3" s="1"/>
  <c r="F254" i="3"/>
  <c r="B254" i="3" s="1"/>
  <c r="F256" i="3"/>
  <c r="B256" i="3" s="1"/>
  <c r="F258" i="3"/>
  <c r="B258" i="3" s="1"/>
  <c r="F262" i="3"/>
  <c r="B262" i="3" s="1"/>
  <c r="F264" i="3"/>
  <c r="B264" i="3" s="1"/>
  <c r="F266" i="3"/>
  <c r="B266" i="3" s="1"/>
  <c r="F268" i="3"/>
  <c r="B268" i="3" s="1"/>
  <c r="F270" i="3"/>
  <c r="B270" i="3" s="1"/>
  <c r="B160" i="3"/>
  <c r="F272" i="3"/>
  <c r="B272" i="3"/>
  <c r="F263" i="3"/>
  <c r="B263" i="3"/>
  <c r="B154" i="3"/>
  <c r="B152" i="3"/>
  <c r="B148" i="3"/>
  <c r="B145" i="3"/>
  <c r="B137" i="3"/>
  <c r="B161" i="3"/>
  <c r="F260" i="3"/>
  <c r="B260" i="3"/>
  <c r="F139" i="1"/>
  <c r="F535" i="1"/>
  <c r="F599" i="1"/>
  <c r="G1469" i="37"/>
  <c r="H1469" i="37"/>
  <c r="G1470" i="37"/>
  <c r="H1470" i="37"/>
  <c r="G1445" i="37"/>
  <c r="G1393" i="37"/>
  <c r="H1393" i="37"/>
  <c r="G1384" i="37"/>
  <c r="H1384" i="37"/>
  <c r="G1360" i="37"/>
  <c r="H1360" i="37"/>
  <c r="G1330" i="37"/>
  <c r="H1330" i="37"/>
  <c r="E195" i="27"/>
  <c r="G1211" i="37"/>
  <c r="H1211" i="37"/>
  <c r="G1201" i="37"/>
  <c r="H1201" i="37"/>
  <c r="D195" i="27"/>
  <c r="F195" i="27" s="1"/>
  <c r="G1168" i="37"/>
  <c r="H1168" i="37"/>
  <c r="G1157" i="37"/>
  <c r="H1157" i="37"/>
  <c r="E124" i="27"/>
  <c r="D1096" i="37"/>
  <c r="E84" i="27"/>
  <c r="D1056" i="37"/>
  <c r="H294" i="3"/>
  <c r="D1127" i="37"/>
  <c r="G1120" i="37"/>
  <c r="H1120" i="37"/>
  <c r="D124" i="27"/>
  <c r="G1097" i="37"/>
  <c r="H1097" i="37"/>
  <c r="G1084" i="37"/>
  <c r="H1084" i="37"/>
  <c r="D84" i="27"/>
  <c r="C1056" i="37" s="1"/>
  <c r="G294" i="3"/>
  <c r="E294" i="3" s="1"/>
  <c r="B294" i="3" s="1"/>
  <c r="C1127" i="37"/>
  <c r="C1219" i="37"/>
  <c r="G1219" i="37" s="1"/>
  <c r="D243" i="27"/>
  <c r="H1570" i="37"/>
  <c r="G1570" i="37"/>
  <c r="G1019" i="37"/>
  <c r="H1019" i="37"/>
  <c r="G1041" i="37"/>
  <c r="H1041" i="37"/>
  <c r="G1475" i="37"/>
  <c r="H1475" i="37"/>
  <c r="G1461" i="37"/>
  <c r="H1461" i="37"/>
  <c r="D13" i="33"/>
  <c r="D12" i="33" s="1"/>
  <c r="G1438" i="37"/>
  <c r="H1438" i="37"/>
  <c r="G1412" i="37"/>
  <c r="H1412" i="37"/>
  <c r="G1355" i="37"/>
  <c r="H1355" i="37"/>
  <c r="G1304" i="37"/>
  <c r="H1304" i="37"/>
  <c r="D1183" i="37"/>
  <c r="H299" i="3"/>
  <c r="D1154" i="37"/>
  <c r="G1184" i="37"/>
  <c r="H1184" i="37"/>
  <c r="G1175" i="37"/>
  <c r="H1175" i="37"/>
  <c r="H293" i="3"/>
  <c r="D1066" i="37"/>
  <c r="G1104" i="37"/>
  <c r="H1104" i="37"/>
  <c r="G1065" i="37"/>
  <c r="H1065" i="37"/>
  <c r="G293" i="3"/>
  <c r="E293" i="3"/>
  <c r="B293" i="3" s="1"/>
  <c r="C1066" i="37"/>
  <c r="G1057" i="37"/>
  <c r="H1057" i="37"/>
  <c r="D1219" i="37"/>
  <c r="C415" i="37"/>
  <c r="H415" i="37" s="1"/>
  <c r="E573" i="1"/>
  <c r="D561" i="37" s="1"/>
  <c r="H626" i="37"/>
  <c r="C620" i="37"/>
  <c r="H620" i="37"/>
  <c r="G217" i="3"/>
  <c r="E217" i="3" s="1"/>
  <c r="B217" i="3" s="1"/>
  <c r="G205" i="3"/>
  <c r="E205" i="3" s="1"/>
  <c r="B205" i="3" s="1"/>
  <c r="G209" i="3"/>
  <c r="E209" i="3" s="1"/>
  <c r="B209" i="3" s="1"/>
  <c r="H611" i="37"/>
  <c r="H599" i="37"/>
  <c r="H584" i="37"/>
  <c r="D573" i="1"/>
  <c r="H568" i="37"/>
  <c r="H562" i="37"/>
  <c r="H557" i="37"/>
  <c r="H544" i="37"/>
  <c r="H532" i="37"/>
  <c r="E490" i="1"/>
  <c r="D478" i="37"/>
  <c r="G478" i="37" s="1"/>
  <c r="D521" i="1"/>
  <c r="G208" i="3"/>
  <c r="E208" i="3" s="1"/>
  <c r="B208" i="3" s="1"/>
  <c r="G200" i="3"/>
  <c r="E200" i="3" s="1"/>
  <c r="B200" i="3" s="1"/>
  <c r="C516" i="37"/>
  <c r="G516" i="37" s="1"/>
  <c r="H204" i="3"/>
  <c r="H510" i="37"/>
  <c r="H501" i="37"/>
  <c r="H489" i="37"/>
  <c r="D478" i="1"/>
  <c r="H472" i="37"/>
  <c r="D465" i="1"/>
  <c r="C453" i="37" s="1"/>
  <c r="H185" i="3"/>
  <c r="C457" i="37"/>
  <c r="H457" i="37" s="1"/>
  <c r="H441" i="37"/>
  <c r="H429" i="37"/>
  <c r="H421" i="37"/>
  <c r="E357" i="1"/>
  <c r="D402" i="1"/>
  <c r="F402" i="1" s="1"/>
  <c r="D369" i="1"/>
  <c r="H383" i="37"/>
  <c r="H373" i="37"/>
  <c r="E350" i="1"/>
  <c r="D339" i="37" s="1"/>
  <c r="E317" i="1"/>
  <c r="D306" i="37"/>
  <c r="D350" i="1"/>
  <c r="H331" i="37"/>
  <c r="H321" i="37"/>
  <c r="H299" i="37"/>
  <c r="E258" i="1"/>
  <c r="E202" i="1"/>
  <c r="D192" i="37"/>
  <c r="H269" i="37"/>
  <c r="H240" i="37"/>
  <c r="H232" i="37"/>
  <c r="H224" i="37"/>
  <c r="D221" i="1"/>
  <c r="F221" i="1" s="1"/>
  <c r="H212" i="37"/>
  <c r="H193" i="37"/>
  <c r="E145" i="1"/>
  <c r="D135" i="37" s="1"/>
  <c r="E139" i="1"/>
  <c r="D129" i="37"/>
  <c r="H129" i="37" s="1"/>
  <c r="E130" i="1"/>
  <c r="D120" i="37" s="1"/>
  <c r="H136" i="37"/>
  <c r="G191" i="3"/>
  <c r="E191" i="3" s="1"/>
  <c r="B191" i="3" s="1"/>
  <c r="C130" i="37"/>
  <c r="H130" i="37"/>
  <c r="D88" i="1"/>
  <c r="F88" i="1" s="1"/>
  <c r="H73" i="37"/>
  <c r="H64" i="37"/>
  <c r="H50" i="37"/>
  <c r="D50" i="1"/>
  <c r="H33" i="37"/>
  <c r="C19" i="37"/>
  <c r="G19" i="37" s="1"/>
  <c r="G166" i="3"/>
  <c r="E166" i="3" s="1"/>
  <c r="B166" i="3" s="1"/>
  <c r="D158" i="1"/>
  <c r="H24" i="3" s="1"/>
  <c r="G178" i="3"/>
  <c r="E178" i="3"/>
  <c r="B178" i="3" s="1"/>
  <c r="C588" i="37"/>
  <c r="H588" i="37" s="1"/>
  <c r="G201" i="3"/>
  <c r="E201" i="3" s="1"/>
  <c r="B201" i="3" s="1"/>
  <c r="C524" i="37"/>
  <c r="G216" i="3"/>
  <c r="E216" i="3" s="1"/>
  <c r="B216" i="3" s="1"/>
  <c r="H1565" i="37"/>
  <c r="H1555" i="37"/>
  <c r="H1545" i="37"/>
  <c r="H1535" i="37"/>
  <c r="H1525" i="37"/>
  <c r="H1519" i="37"/>
  <c r="H1511" i="37"/>
  <c r="H1493" i="37"/>
  <c r="G626" i="37"/>
  <c r="G620" i="37"/>
  <c r="G606" i="37"/>
  <c r="G584" i="37"/>
  <c r="G574" i="37"/>
  <c r="G568" i="37"/>
  <c r="G562" i="37"/>
  <c r="G544" i="37"/>
  <c r="G532" i="37"/>
  <c r="G510" i="37"/>
  <c r="G496" i="37"/>
  <c r="G484" i="37"/>
  <c r="G472" i="37"/>
  <c r="G454" i="37"/>
  <c r="G436" i="37"/>
  <c r="G424" i="37"/>
  <c r="G386" i="37"/>
  <c r="G378" i="37"/>
  <c r="G340" i="37"/>
  <c r="G334" i="37"/>
  <c r="G326" i="37"/>
  <c r="G312" i="37"/>
  <c r="G284" i="37"/>
  <c r="G240" i="37"/>
  <c r="G236" i="37"/>
  <c r="G232" i="37"/>
  <c r="G224" i="37"/>
  <c r="G212" i="37"/>
  <c r="G198" i="37"/>
  <c r="G136" i="37"/>
  <c r="G130" i="37"/>
  <c r="G94" i="37"/>
  <c r="G64" i="37"/>
  <c r="G50" i="37"/>
  <c r="G36" i="37"/>
  <c r="H619" i="37"/>
  <c r="H623" i="37"/>
  <c r="H587" i="37"/>
  <c r="H606" i="37"/>
  <c r="H597" i="37"/>
  <c r="H574" i="37"/>
  <c r="H581" i="37"/>
  <c r="H575" i="37"/>
  <c r="C571" i="37"/>
  <c r="H571" i="37" s="1"/>
  <c r="H565" i="37"/>
  <c r="H523" i="37"/>
  <c r="H549" i="37"/>
  <c r="H537" i="37"/>
  <c r="H529" i="37"/>
  <c r="G199" i="3"/>
  <c r="E199" i="3" s="1"/>
  <c r="B199" i="3" s="1"/>
  <c r="C416" i="37"/>
  <c r="H416" i="37" s="1"/>
  <c r="G215" i="3"/>
  <c r="E215" i="3"/>
  <c r="B215" i="3" s="1"/>
  <c r="G207" i="3"/>
  <c r="E207" i="3" s="1"/>
  <c r="B207" i="3" s="1"/>
  <c r="H343" i="37"/>
  <c r="H340" i="37"/>
  <c r="H334" i="37"/>
  <c r="H326" i="37"/>
  <c r="H312" i="37"/>
  <c r="G198" i="3"/>
  <c r="E198" i="3" s="1"/>
  <c r="B198" i="3" s="1"/>
  <c r="C13" i="37"/>
  <c r="H13" i="37" s="1"/>
  <c r="H202" i="3"/>
  <c r="H171" i="3"/>
  <c r="C460" i="37"/>
  <c r="H460" i="37" s="1"/>
  <c r="H1550" i="37"/>
  <c r="H1540" i="37"/>
  <c r="H1530" i="37"/>
  <c r="G623" i="37"/>
  <c r="G619" i="37"/>
  <c r="G611" i="37"/>
  <c r="G599" i="37"/>
  <c r="G597" i="37"/>
  <c r="G587" i="37"/>
  <c r="G581" i="37"/>
  <c r="G575" i="37"/>
  <c r="G565" i="37"/>
  <c r="G557" i="37"/>
  <c r="G549" i="37"/>
  <c r="G537" i="37"/>
  <c r="G529" i="37"/>
  <c r="G523" i="37"/>
  <c r="G519" i="37"/>
  <c r="G513" i="37"/>
  <c r="G501" i="37"/>
  <c r="G489" i="37"/>
  <c r="G479" i="37"/>
  <c r="G475" i="37"/>
  <c r="G467" i="37"/>
  <c r="G463" i="37"/>
  <c r="G457" i="37"/>
  <c r="G449" i="37"/>
  <c r="G441" i="37"/>
  <c r="G429" i="37"/>
  <c r="G421" i="37"/>
  <c r="G415" i="37"/>
  <c r="G395" i="37"/>
  <c r="G383" i="37"/>
  <c r="G373" i="37"/>
  <c r="G343" i="37"/>
  <c r="G331" i="37"/>
  <c r="G321" i="37"/>
  <c r="G299" i="37"/>
  <c r="G283" i="37"/>
  <c r="G275" i="37"/>
  <c r="G269" i="37"/>
  <c r="G249" i="37"/>
  <c r="G243" i="37"/>
  <c r="G221" i="37"/>
  <c r="G193" i="37"/>
  <c r="G121" i="37"/>
  <c r="G73" i="37"/>
  <c r="G67" i="37"/>
  <c r="G61" i="37"/>
  <c r="G47" i="37"/>
  <c r="G41" i="37"/>
  <c r="G33" i="37"/>
  <c r="G13" i="37"/>
  <c r="G416" i="37"/>
  <c r="F465" i="1"/>
  <c r="C466" i="37"/>
  <c r="G466" i="37" s="1"/>
  <c r="F478" i="1"/>
  <c r="C1215" i="37"/>
  <c r="G1127" i="37"/>
  <c r="H1127" i="37"/>
  <c r="C1167" i="37"/>
  <c r="H1167" i="37" s="1"/>
  <c r="G298" i="3"/>
  <c r="C40" i="37"/>
  <c r="F50" i="1"/>
  <c r="C78" i="37"/>
  <c r="C211" i="37"/>
  <c r="H211" i="37" s="1"/>
  <c r="C339" i="37"/>
  <c r="H339" i="37" s="1"/>
  <c r="F350" i="1"/>
  <c r="D346" i="37"/>
  <c r="C509" i="37"/>
  <c r="H509" i="37" s="1"/>
  <c r="F521" i="1"/>
  <c r="C561" i="37"/>
  <c r="G561" i="37" s="1"/>
  <c r="F573" i="1"/>
  <c r="D534" i="1"/>
  <c r="E534" i="1"/>
  <c r="D522" i="37" s="1"/>
  <c r="G1066" i="37"/>
  <c r="H1066" i="37"/>
  <c r="C1437" i="37"/>
  <c r="H1219" i="37"/>
  <c r="C1096" i="37"/>
  <c r="H1096" i="37" s="1"/>
  <c r="F124" i="27"/>
  <c r="D1167" i="37"/>
  <c r="H298" i="3"/>
  <c r="G509" i="37"/>
  <c r="C522" i="37"/>
  <c r="F534" i="1"/>
  <c r="H40" i="37"/>
  <c r="G40" i="37"/>
  <c r="E298" i="3"/>
  <c r="B298" i="3" s="1"/>
  <c r="G1167" i="37"/>
  <c r="G172" i="3"/>
  <c r="E172" i="3" s="1"/>
  <c r="B172" i="3" s="1"/>
  <c r="H180" i="3"/>
  <c r="G189" i="3"/>
  <c r="E189" i="3" s="1"/>
  <c r="B189" i="3" s="1"/>
  <c r="G173" i="3"/>
  <c r="E173" i="3" s="1"/>
  <c r="B173" i="3" s="1"/>
  <c r="G196" i="3"/>
  <c r="E196" i="3" s="1"/>
  <c r="B196" i="3" s="1"/>
  <c r="I7" i="3"/>
  <c r="G5" i="3"/>
  <c r="E5" i="3" s="1"/>
  <c r="B5" i="3" s="1"/>
  <c r="G175" i="3"/>
  <c r="E175" i="3"/>
  <c r="B175" i="3" s="1"/>
  <c r="G170" i="3"/>
  <c r="E170" i="3" s="1"/>
  <c r="B170" i="3" s="1"/>
  <c r="G174" i="3"/>
  <c r="E174" i="3" s="1"/>
  <c r="B174" i="3" s="1"/>
  <c r="G284" i="3"/>
  <c r="E284" i="3" s="1"/>
  <c r="B284" i="3" s="1"/>
  <c r="G169" i="3"/>
  <c r="E169" i="3"/>
  <c r="B169" i="3" s="1"/>
  <c r="G6" i="3"/>
  <c r="I14" i="3"/>
  <c r="L218" i="3"/>
  <c r="F218" i="3" s="1"/>
  <c r="G213" i="3"/>
  <c r="E213" i="3"/>
  <c r="B213" i="3" s="1"/>
  <c r="G179" i="3"/>
  <c r="E179" i="3" s="1"/>
  <c r="B179" i="3" s="1"/>
  <c r="H205" i="3"/>
  <c r="G204" i="3"/>
  <c r="E204" i="3" s="1"/>
  <c r="B204" i="3" s="1"/>
  <c r="G212" i="3"/>
  <c r="E212" i="3"/>
  <c r="B212" i="3" s="1"/>
  <c r="G194" i="3"/>
  <c r="E194" i="3" s="1"/>
  <c r="B194" i="3" s="1"/>
  <c r="G185" i="3"/>
  <c r="E185" i="3" s="1"/>
  <c r="B185" i="3" s="1"/>
  <c r="G210" i="3"/>
  <c r="E210" i="3" s="1"/>
  <c r="B210" i="3" s="1"/>
  <c r="G195" i="3"/>
  <c r="E195" i="3"/>
  <c r="B195" i="3" s="1"/>
  <c r="G176" i="3"/>
  <c r="E176" i="3" s="1"/>
  <c r="B176" i="3" s="1"/>
  <c r="G188" i="3"/>
  <c r="E188" i="3" s="1"/>
  <c r="B188" i="3" s="1"/>
  <c r="G193" i="3"/>
  <c r="E193" i="3" s="1"/>
  <c r="B193" i="3" s="1"/>
  <c r="G203" i="3"/>
  <c r="H203" i="3"/>
  <c r="E203" i="3" s="1"/>
  <c r="B203" i="3" s="1"/>
  <c r="G202" i="3"/>
  <c r="E202" i="3" s="1"/>
  <c r="B202" i="3" s="1"/>
  <c r="G168" i="3"/>
  <c r="E168" i="3" s="1"/>
  <c r="B168" i="3" s="1"/>
  <c r="G171" i="3"/>
  <c r="E171" i="3"/>
  <c r="B171" i="3" s="1"/>
  <c r="G182" i="3"/>
  <c r="E182" i="3" s="1"/>
  <c r="B182" i="3" s="1"/>
  <c r="E7" i="3"/>
  <c r="B7" i="3" s="1"/>
  <c r="G280" i="3"/>
  <c r="E280" i="3"/>
  <c r="B280" i="3" s="1"/>
  <c r="G186" i="3"/>
  <c r="G177" i="3"/>
  <c r="E177" i="3" s="1"/>
  <c r="B177" i="3" s="1"/>
  <c r="H283" i="3"/>
  <c r="E283" i="3" s="1"/>
  <c r="B283" i="3" s="1"/>
  <c r="G190" i="3"/>
  <c r="E190" i="3" s="1"/>
  <c r="B190" i="3" s="1"/>
  <c r="G187" i="3"/>
  <c r="E187" i="3" s="1"/>
  <c r="B187" i="3" s="1"/>
  <c r="G180" i="3"/>
  <c r="E180" i="3" s="1"/>
  <c r="B180" i="3" s="1"/>
  <c r="H1485" i="37"/>
  <c r="D13" i="47"/>
  <c r="C1481" i="37"/>
  <c r="H1481" i="37" s="1"/>
  <c r="H1560" i="37"/>
  <c r="G1560" i="37"/>
  <c r="D56" i="47"/>
  <c r="G1576" i="37"/>
  <c r="H1576" i="37"/>
  <c r="K63" i="42"/>
  <c r="G1501" i="37"/>
  <c r="H1501" i="37"/>
  <c r="D31" i="47"/>
  <c r="H1483" i="37"/>
  <c r="G1483" i="37"/>
  <c r="D50" i="47"/>
  <c r="K62" i="42" s="1"/>
  <c r="C1524" i="37"/>
  <c r="C1499" i="37"/>
  <c r="G1499" i="37" s="1"/>
  <c r="D49" i="47"/>
  <c r="K61" i="42" s="1"/>
  <c r="C1518" i="37"/>
  <c r="H1524" i="37"/>
  <c r="G1524" i="37"/>
  <c r="G303" i="3"/>
  <c r="E303" i="3" s="1"/>
  <c r="B303" i="3" s="1"/>
  <c r="H1499" i="37"/>
  <c r="H1518" i="37"/>
  <c r="G1518" i="37"/>
  <c r="H1409" i="37"/>
  <c r="G1409" i="37"/>
  <c r="D121" i="36"/>
  <c r="F121" i="36" s="1"/>
  <c r="F122" i="36"/>
  <c r="F114" i="36"/>
  <c r="F96" i="36"/>
  <c r="H1378" i="37"/>
  <c r="H1341" i="37"/>
  <c r="H1334" i="37"/>
  <c r="D148" i="36"/>
  <c r="J53" i="42" s="1"/>
  <c r="F35" i="36"/>
  <c r="J49" i="42"/>
  <c r="H1307" i="37"/>
  <c r="F20" i="36"/>
  <c r="J52" i="42"/>
  <c r="G1424" i="37"/>
  <c r="H1424" i="37"/>
  <c r="H1423" i="37"/>
  <c r="G1423" i="37"/>
  <c r="F136" i="36"/>
  <c r="F137" i="36"/>
  <c r="G1416" i="37"/>
  <c r="H1416" i="37"/>
  <c r="F129" i="36"/>
  <c r="K52" i="42"/>
  <c r="G1418" i="37"/>
  <c r="H1417" i="37"/>
  <c r="G1401" i="37"/>
  <c r="G1388" i="37"/>
  <c r="H1388" i="37"/>
  <c r="G1383" i="37"/>
  <c r="H1383" i="37"/>
  <c r="G1380" i="37"/>
  <c r="G1376" i="37"/>
  <c r="H1376" i="37"/>
  <c r="F89" i="36"/>
  <c r="F82" i="36"/>
  <c r="H1369" i="37"/>
  <c r="G1369" i="37"/>
  <c r="H1348" i="37"/>
  <c r="H1344" i="37"/>
  <c r="H1337" i="37"/>
  <c r="F42" i="36"/>
  <c r="G1329" i="37"/>
  <c r="H1329" i="37"/>
  <c r="G1333" i="37"/>
  <c r="K50" i="42"/>
  <c r="G1322" i="37"/>
  <c r="G1328" i="37"/>
  <c r="G1316" i="37"/>
  <c r="H1316" i="37"/>
  <c r="H1318" i="37"/>
  <c r="F12" i="36"/>
  <c r="G1313" i="37"/>
  <c r="G1310" i="37"/>
  <c r="H1299" i="37"/>
  <c r="G1299" i="37"/>
  <c r="G1300" i="37"/>
  <c r="H1300" i="37"/>
  <c r="K49" i="42"/>
  <c r="E148" i="36"/>
  <c r="D1435" i="37" s="1"/>
  <c r="F13" i="36"/>
  <c r="G185" i="37"/>
  <c r="F226" i="3"/>
  <c r="B226" i="3" s="1"/>
  <c r="G183" i="37"/>
  <c r="F224" i="3"/>
  <c r="B224" i="3" s="1"/>
  <c r="H176" i="37"/>
  <c r="H175" i="37"/>
  <c r="G157" i="37"/>
  <c r="H149" i="37"/>
  <c r="G150" i="37"/>
  <c r="E112" i="1"/>
  <c r="D102" i="37"/>
  <c r="G78" i="37"/>
  <c r="E56" i="1"/>
  <c r="D46" i="37" s="1"/>
  <c r="H55" i="37"/>
  <c r="E13" i="1"/>
  <c r="D3" i="37" s="1"/>
  <c r="F35" i="1"/>
  <c r="H19" i="37"/>
  <c r="H23" i="37"/>
  <c r="F14" i="1"/>
  <c r="G406" i="37"/>
  <c r="C358" i="37"/>
  <c r="G371" i="37"/>
  <c r="F375" i="1"/>
  <c r="G347" i="37"/>
  <c r="H347" i="37"/>
  <c r="F358" i="1"/>
  <c r="D357" i="1"/>
  <c r="H307" i="37"/>
  <c r="D317" i="1"/>
  <c r="D304" i="1" s="1"/>
  <c r="G294" i="37"/>
  <c r="H294" i="37"/>
  <c r="H295" i="37"/>
  <c r="G295" i="37"/>
  <c r="F305" i="1"/>
  <c r="F306" i="1"/>
  <c r="G296" i="37"/>
  <c r="H412" i="37"/>
  <c r="G411" i="37"/>
  <c r="D649" i="1"/>
  <c r="H264" i="37"/>
  <c r="G264" i="37"/>
  <c r="D269" i="1"/>
  <c r="F269" i="1" s="1"/>
  <c r="F274" i="1"/>
  <c r="G265" i="37"/>
  <c r="H260" i="37"/>
  <c r="F270" i="1"/>
  <c r="G256" i="37"/>
  <c r="H227" i="37"/>
  <c r="D230" i="1"/>
  <c r="F230" i="1" s="1"/>
  <c r="F237" i="1"/>
  <c r="G215" i="37"/>
  <c r="H206" i="37"/>
  <c r="D202" i="1"/>
  <c r="H184" i="37"/>
  <c r="G176" i="37"/>
  <c r="G175" i="37"/>
  <c r="G174" i="37"/>
  <c r="H165" i="37"/>
  <c r="G165" i="37"/>
  <c r="F175" i="1"/>
  <c r="D169" i="1"/>
  <c r="F169" i="1" s="1"/>
  <c r="H155" i="37"/>
  <c r="G155" i="37"/>
  <c r="G24" i="3"/>
  <c r="E24" i="3" s="1"/>
  <c r="F165" i="1"/>
  <c r="C148" i="37"/>
  <c r="G148" i="37" s="1"/>
  <c r="F158" i="1"/>
  <c r="G118" i="37"/>
  <c r="H116" i="37"/>
  <c r="G116" i="37"/>
  <c r="F126" i="1"/>
  <c r="G117" i="37"/>
  <c r="F118" i="1"/>
  <c r="H108" i="37"/>
  <c r="G108" i="37"/>
  <c r="D112" i="1"/>
  <c r="F112" i="1" s="1"/>
  <c r="H103" i="37"/>
  <c r="G103" i="37"/>
  <c r="G87" i="37"/>
  <c r="H87" i="37"/>
  <c r="F97" i="1"/>
  <c r="H78" i="37"/>
  <c r="G79" i="37"/>
  <c r="H79" i="37"/>
  <c r="F89" i="1"/>
  <c r="G70" i="37"/>
  <c r="H70" i="37"/>
  <c r="F80" i="1"/>
  <c r="H58" i="37"/>
  <c r="G58" i="37"/>
  <c r="D56" i="1"/>
  <c r="F56" i="1" s="1"/>
  <c r="F65" i="1"/>
  <c r="G55" i="37"/>
  <c r="G56" i="37"/>
  <c r="G167" i="3"/>
  <c r="E167" i="3" s="1"/>
  <c r="B167" i="3" s="1"/>
  <c r="C25" i="37"/>
  <c r="D13" i="1"/>
  <c r="F13" i="1" s="1"/>
  <c r="C3" i="37"/>
  <c r="G183" i="3"/>
  <c r="E183" i="3" s="1"/>
  <c r="B183" i="3" s="1"/>
  <c r="G23" i="37"/>
  <c r="G181" i="3"/>
  <c r="E181" i="3" s="1"/>
  <c r="B181" i="3" s="1"/>
  <c r="G214" i="3"/>
  <c r="E214" i="3" s="1"/>
  <c r="B214" i="3" s="1"/>
  <c r="G211" i="3"/>
  <c r="E211" i="3" s="1"/>
  <c r="B211" i="3" s="1"/>
  <c r="G8" i="37"/>
  <c r="G7" i="37"/>
  <c r="G206" i="3"/>
  <c r="E206" i="3" s="1"/>
  <c r="B206" i="3" s="1"/>
  <c r="G192" i="3"/>
  <c r="E192" i="3" s="1"/>
  <c r="B192" i="3" s="1"/>
  <c r="C4" i="37"/>
  <c r="H4" i="37" s="1"/>
  <c r="C346" i="37"/>
  <c r="G346" i="37" s="1"/>
  <c r="F357" i="1"/>
  <c r="D356" i="1"/>
  <c r="C306" i="37"/>
  <c r="C637" i="37"/>
  <c r="C259" i="37"/>
  <c r="H259" i="37" s="1"/>
  <c r="C220" i="37"/>
  <c r="H220" i="37" s="1"/>
  <c r="C192" i="37"/>
  <c r="G192" i="37" s="1"/>
  <c r="F202" i="1"/>
  <c r="C159" i="37"/>
  <c r="H159" i="37" s="1"/>
  <c r="H148" i="37"/>
  <c r="D12" i="1"/>
  <c r="C102" i="37"/>
  <c r="H102" i="37" s="1"/>
  <c r="C46" i="37"/>
  <c r="G25" i="37"/>
  <c r="H25" i="37"/>
  <c r="G4" i="37"/>
  <c r="C345" i="37"/>
  <c r="H346" i="37"/>
  <c r="C2" i="37"/>
  <c r="J39" i="42"/>
  <c r="H173" i="37"/>
  <c r="G173" i="37"/>
  <c r="F183" i="1"/>
  <c r="G191" i="37"/>
  <c r="G190" i="37"/>
  <c r="F194" i="1"/>
  <c r="E169" i="1"/>
  <c r="G821" i="37"/>
  <c r="G820" i="37"/>
  <c r="G819" i="37"/>
  <c r="H817" i="37"/>
  <c r="H812" i="37"/>
  <c r="G719" i="37"/>
  <c r="G662" i="37"/>
  <c r="G655" i="37"/>
  <c r="B25" i="3"/>
  <c r="G646" i="37"/>
  <c r="F658" i="1"/>
  <c r="G645" i="37"/>
  <c r="F424" i="1"/>
  <c r="H397" i="37"/>
  <c r="G397" i="37"/>
  <c r="G398" i="37"/>
  <c r="G364" i="37"/>
  <c r="G359" i="37"/>
  <c r="H359" i="37"/>
  <c r="F370" i="1"/>
  <c r="G363" i="37"/>
  <c r="H351" i="37"/>
  <c r="G351" i="37"/>
  <c r="F362" i="1"/>
  <c r="G306" i="37"/>
  <c r="H306" i="37"/>
  <c r="F317" i="1"/>
  <c r="E304" i="1"/>
  <c r="G257" i="37"/>
  <c r="G255" i="37"/>
  <c r="H255" i="37"/>
  <c r="D248" i="37"/>
  <c r="D293" i="37"/>
  <c r="D263" i="27"/>
  <c r="F263" i="27" s="1"/>
  <c r="H1229" i="37"/>
  <c r="H1226" i="37"/>
  <c r="D250" i="27"/>
  <c r="D242" i="27"/>
  <c r="J47" i="42" s="1"/>
  <c r="F244" i="27"/>
  <c r="C1154" i="37"/>
  <c r="G1154" i="37" s="1"/>
  <c r="G296" i="3"/>
  <c r="E296" i="3" s="1"/>
  <c r="B296" i="3" s="1"/>
  <c r="G1148" i="37"/>
  <c r="D74" i="27"/>
  <c r="J45" i="42" s="1"/>
  <c r="H1137" i="37"/>
  <c r="G1007" i="37"/>
  <c r="F35" i="27"/>
  <c r="H1012" i="37"/>
  <c r="D18" i="27"/>
  <c r="D13" i="27" s="1"/>
  <c r="F19" i="27"/>
  <c r="C1214" i="37"/>
  <c r="C1222" i="37"/>
  <c r="G1222" i="37" s="1"/>
  <c r="H1154" i="37"/>
  <c r="C990" i="37"/>
  <c r="D986" i="37"/>
  <c r="G986" i="37" s="1"/>
  <c r="H986" i="37"/>
  <c r="G1218" i="37"/>
  <c r="G1216" i="37"/>
  <c r="H1216" i="37"/>
  <c r="E243" i="27"/>
  <c r="E181" i="27"/>
  <c r="D1153" i="37" s="1"/>
  <c r="H296" i="3"/>
  <c r="G1156" i="37"/>
  <c r="G1142" i="37"/>
  <c r="H1142" i="37"/>
  <c r="F170" i="27"/>
  <c r="G1141" i="37"/>
  <c r="F152" i="27"/>
  <c r="H1124" i="37"/>
  <c r="H1113" i="37"/>
  <c r="G1113" i="37"/>
  <c r="F141" i="27"/>
  <c r="G1116" i="37"/>
  <c r="F84" i="27"/>
  <c r="H1054" i="37"/>
  <c r="H1047" i="37"/>
  <c r="G1047" i="37"/>
  <c r="H1048" i="37"/>
  <c r="G1048" i="37"/>
  <c r="F75" i="27"/>
  <c r="F76" i="27"/>
  <c r="H1034" i="37"/>
  <c r="G1034" i="37"/>
  <c r="F62" i="27"/>
  <c r="H1033" i="37"/>
  <c r="H1030" i="37"/>
  <c r="G1030" i="37"/>
  <c r="F51" i="27"/>
  <c r="G1023" i="37"/>
  <c r="H1023" i="37"/>
  <c r="G1013" i="37"/>
  <c r="H1013" i="37"/>
  <c r="F41" i="27"/>
  <c r="H1017" i="37"/>
  <c r="G1003" i="37"/>
  <c r="G997" i="37"/>
  <c r="H997" i="37"/>
  <c r="F25" i="27"/>
  <c r="H998" i="37"/>
  <c r="G996" i="37"/>
  <c r="G995" i="37"/>
  <c r="G991" i="37"/>
  <c r="H991" i="37"/>
  <c r="E18" i="27"/>
  <c r="E13" i="27" s="1"/>
  <c r="D1215" i="37"/>
  <c r="F243" i="27"/>
  <c r="K46" i="42"/>
  <c r="F18" i="27"/>
  <c r="G1215" i="37"/>
  <c r="H1215" i="37"/>
  <c r="G1271" i="37"/>
  <c r="D1236" i="37"/>
  <c r="H1236" i="37" s="1"/>
  <c r="H1227" i="37"/>
  <c r="G1227" i="37"/>
  <c r="F251" i="27"/>
  <c r="E250" i="27"/>
  <c r="E242" i="27" s="1"/>
  <c r="G1223" i="37"/>
  <c r="H1223" i="37"/>
  <c r="B285" i="3"/>
  <c r="G1236" i="37"/>
  <c r="D1222" i="37"/>
  <c r="F250" i="27"/>
  <c r="H1222" i="37"/>
  <c r="H1240" i="37"/>
  <c r="G1437" i="37"/>
  <c r="H1437" i="37"/>
  <c r="G1456" i="37"/>
  <c r="G413" i="37"/>
  <c r="H413" i="37"/>
  <c r="G1454" i="37"/>
  <c r="H1454" i="37"/>
  <c r="E29" i="33"/>
  <c r="K56" i="42" s="1"/>
  <c r="G162" i="37"/>
  <c r="E157" i="1"/>
  <c r="E295" i="1" s="1"/>
  <c r="D159" i="37"/>
  <c r="D160" i="37"/>
  <c r="F170" i="1"/>
  <c r="G160" i="37"/>
  <c r="H160" i="37"/>
  <c r="D147" i="37"/>
  <c r="K40" i="42"/>
  <c r="G159" i="37"/>
  <c r="B220" i="3"/>
  <c r="D285" i="37" l="1"/>
  <c r="H3" i="37"/>
  <c r="B218" i="3"/>
  <c r="G522" i="37"/>
  <c r="H522" i="37"/>
  <c r="D413" i="1"/>
  <c r="D414" i="1"/>
  <c r="F304" i="1"/>
  <c r="C293" i="37"/>
  <c r="D418" i="1"/>
  <c r="G46" i="37"/>
  <c r="H46" i="37"/>
  <c r="H135" i="37"/>
  <c r="G135" i="37"/>
  <c r="G1056" i="37"/>
  <c r="H1056" i="37"/>
  <c r="B24" i="3"/>
  <c r="H120" i="37"/>
  <c r="G120" i="37"/>
  <c r="J55" i="42"/>
  <c r="C1436" i="37"/>
  <c r="C985" i="37"/>
  <c r="J44" i="42"/>
  <c r="F13" i="27"/>
  <c r="D12" i="27"/>
  <c r="D1214" i="37"/>
  <c r="H1214" i="37" s="1"/>
  <c r="F242" i="27"/>
  <c r="K47" i="42"/>
  <c r="D985" i="37"/>
  <c r="K44" i="42"/>
  <c r="D1453" i="37"/>
  <c r="D990" i="37"/>
  <c r="H990" i="37" s="1"/>
  <c r="C1235" i="37"/>
  <c r="H192" i="37"/>
  <c r="E12" i="1"/>
  <c r="E297" i="1" s="1"/>
  <c r="D287" i="37" s="1"/>
  <c r="K53" i="42"/>
  <c r="G302" i="3"/>
  <c r="E302" i="3" s="1"/>
  <c r="B302" i="3" s="1"/>
  <c r="C1517" i="37"/>
  <c r="G1481" i="37"/>
  <c r="G1096" i="37"/>
  <c r="H466" i="37"/>
  <c r="H561" i="37"/>
  <c r="G339" i="37"/>
  <c r="C391" i="37"/>
  <c r="G460" i="37"/>
  <c r="G1344" i="37"/>
  <c r="H364" i="37"/>
  <c r="E12" i="33"/>
  <c r="E180" i="27"/>
  <c r="D1152" i="37" s="1"/>
  <c r="C1046" i="37"/>
  <c r="G102" i="37"/>
  <c r="G3" i="37"/>
  <c r="C1435" i="37"/>
  <c r="C1408" i="37"/>
  <c r="D426" i="1"/>
  <c r="H478" i="37"/>
  <c r="H516" i="37"/>
  <c r="J57" i="42"/>
  <c r="G1493" i="37"/>
  <c r="C1453" i="37"/>
  <c r="J56" i="42"/>
  <c r="H243" i="37"/>
  <c r="H198" i="37"/>
  <c r="G1555" i="37"/>
  <c r="G1535" i="37"/>
  <c r="G1519" i="37"/>
  <c r="G220" i="37"/>
  <c r="G259" i="37"/>
  <c r="F148" i="36"/>
  <c r="B33" i="42"/>
  <c r="G211" i="37"/>
  <c r="G129" i="37"/>
  <c r="G571" i="37"/>
  <c r="G588" i="37"/>
  <c r="H1401" i="37"/>
  <c r="H1322" i="37"/>
  <c r="H395" i="37"/>
  <c r="H275" i="37"/>
  <c r="D211" i="27"/>
  <c r="E140" i="27"/>
  <c r="D650" i="1"/>
  <c r="C593" i="37"/>
  <c r="C579" i="37"/>
  <c r="E465" i="1"/>
  <c r="D392" i="37"/>
  <c r="G392" i="37" s="1"/>
  <c r="E369" i="1"/>
  <c r="C124" i="37"/>
  <c r="D524" i="37"/>
  <c r="H1446" i="37"/>
  <c r="H1575" i="37"/>
  <c r="H1571" i="37"/>
  <c r="H1260" i="37"/>
  <c r="H1256" i="37"/>
  <c r="H1252" i="37"/>
  <c r="H1248" i="37"/>
  <c r="H1244" i="37"/>
  <c r="G1577" i="37"/>
  <c r="G1479" i="37"/>
  <c r="G1471" i="37"/>
  <c r="G1465" i="37"/>
  <c r="G1457" i="37"/>
  <c r="G1451" i="37"/>
  <c r="H1447" i="37"/>
  <c r="G1443" i="37"/>
  <c r="H1439" i="37"/>
  <c r="H1264" i="37"/>
  <c r="E650" i="1"/>
  <c r="D638" i="37" s="1"/>
  <c r="E649" i="1"/>
  <c r="D258" i="1"/>
  <c r="H1262" i="37"/>
  <c r="H1258" i="37"/>
  <c r="H1254" i="37"/>
  <c r="H1250" i="37"/>
  <c r="H1246" i="37"/>
  <c r="H1242" i="37"/>
  <c r="B231" i="3"/>
  <c r="H903" i="37"/>
  <c r="H898" i="37"/>
  <c r="H862" i="37"/>
  <c r="H785" i="37"/>
  <c r="H1468" i="37"/>
  <c r="H1460" i="37"/>
  <c r="H1261" i="37"/>
  <c r="H1257" i="37"/>
  <c r="H1253" i="37"/>
  <c r="H1249" i="37"/>
  <c r="H1245" i="37"/>
  <c r="H827" i="37"/>
  <c r="H822" i="37"/>
  <c r="H736" i="37"/>
  <c r="G720" i="37"/>
  <c r="H974" i="37"/>
  <c r="H951" i="37"/>
  <c r="H946" i="37"/>
  <c r="H910" i="37"/>
  <c r="H887" i="37"/>
  <c r="H882" i="37"/>
  <c r="H846" i="37"/>
  <c r="H843" i="37"/>
  <c r="H838" i="37"/>
  <c r="H762" i="37"/>
  <c r="H757" i="37"/>
  <c r="H693" i="37"/>
  <c r="H958" i="37"/>
  <c r="H935" i="37"/>
  <c r="H930" i="37"/>
  <c r="H894" i="37"/>
  <c r="H871" i="37"/>
  <c r="H866" i="37"/>
  <c r="H815" i="37"/>
  <c r="H778" i="37"/>
  <c r="H773" i="37"/>
  <c r="H749" i="37"/>
  <c r="H982" i="37"/>
  <c r="H966" i="37"/>
  <c r="H950" i="37"/>
  <c r="H934" i="37"/>
  <c r="H918" i="37"/>
  <c r="H902" i="37"/>
  <c r="H886" i="37"/>
  <c r="H870" i="37"/>
  <c r="H854" i="37"/>
  <c r="H834" i="37"/>
  <c r="H811" i="37"/>
  <c r="H805" i="37"/>
  <c r="H769" i="37"/>
  <c r="H745" i="37"/>
  <c r="H740" i="37"/>
  <c r="E108" i="3"/>
  <c r="B108" i="3" s="1"/>
  <c r="E103" i="3"/>
  <c r="B103" i="3" s="1"/>
  <c r="E83" i="3"/>
  <c r="B83" i="3" s="1"/>
  <c r="E61" i="3"/>
  <c r="B61" i="3" s="1"/>
  <c r="E39" i="3"/>
  <c r="B39" i="3" s="1"/>
  <c r="H842" i="37"/>
  <c r="H826" i="37"/>
  <c r="H810" i="37"/>
  <c r="H793" i="37"/>
  <c r="H777" i="37"/>
  <c r="H761" i="37"/>
  <c r="H744" i="37"/>
  <c r="H728" i="37"/>
  <c r="H712" i="37"/>
  <c r="H689" i="37"/>
  <c r="H684" i="37"/>
  <c r="H646" i="37"/>
  <c r="E156" i="3"/>
  <c r="B156" i="3" s="1"/>
  <c r="E151" i="3"/>
  <c r="B151" i="3" s="1"/>
  <c r="E115" i="3"/>
  <c r="B115" i="3" s="1"/>
  <c r="E92" i="3"/>
  <c r="B92" i="3" s="1"/>
  <c r="E87" i="3"/>
  <c r="B87" i="3" s="1"/>
  <c r="E57" i="3"/>
  <c r="B57" i="3" s="1"/>
  <c r="E52" i="3"/>
  <c r="B52" i="3" s="1"/>
  <c r="H704" i="37"/>
  <c r="H688" i="37"/>
  <c r="H672" i="37"/>
  <c r="H655" i="37"/>
  <c r="E155" i="3"/>
  <c r="B155" i="3" s="1"/>
  <c r="E139" i="3"/>
  <c r="B139" i="3" s="1"/>
  <c r="E123" i="3"/>
  <c r="B123" i="3" s="1"/>
  <c r="E107" i="3"/>
  <c r="B107" i="3" s="1"/>
  <c r="E91" i="3"/>
  <c r="B91" i="3" s="1"/>
  <c r="E75" i="3"/>
  <c r="B75" i="3" s="1"/>
  <c r="E56" i="3"/>
  <c r="B56" i="3" s="1"/>
  <c r="E34" i="3"/>
  <c r="B34" i="3" s="1"/>
  <c r="G111" i="37"/>
  <c r="B295" i="3"/>
  <c r="B197" i="3"/>
  <c r="H186" i="3"/>
  <c r="E186" i="3" s="1"/>
  <c r="B186" i="3" s="1"/>
  <c r="D358" i="37" l="1"/>
  <c r="E356" i="1"/>
  <c r="H593" i="37"/>
  <c r="G593" i="37"/>
  <c r="N3" i="3"/>
  <c r="K6" i="37"/>
  <c r="H1517" i="37"/>
  <c r="G301" i="3" s="1"/>
  <c r="E301" i="3" s="1"/>
  <c r="G1517" i="37"/>
  <c r="H293" i="37"/>
  <c r="G293" i="37"/>
  <c r="G990" i="37"/>
  <c r="C248" i="37"/>
  <c r="D157" i="1"/>
  <c r="F258" i="1"/>
  <c r="C638" i="37"/>
  <c r="F650" i="1"/>
  <c r="H392" i="37"/>
  <c r="C414" i="37"/>
  <c r="D642" i="1"/>
  <c r="D641" i="1"/>
  <c r="F426" i="1"/>
  <c r="K55" i="42"/>
  <c r="D1436" i="37"/>
  <c r="H1436" i="37" s="1"/>
  <c r="H391" i="37"/>
  <c r="G391" i="37"/>
  <c r="G985" i="37"/>
  <c r="H985" i="37"/>
  <c r="D637" i="37"/>
  <c r="F649" i="1"/>
  <c r="H524" i="37"/>
  <c r="G524" i="37"/>
  <c r="D453" i="37"/>
  <c r="E426" i="1"/>
  <c r="D1112" i="37"/>
  <c r="E74" i="27"/>
  <c r="F140" i="27"/>
  <c r="B29" i="42"/>
  <c r="H1408" i="37"/>
  <c r="G309" i="3" s="1"/>
  <c r="E309" i="3" s="1"/>
  <c r="G1408" i="37"/>
  <c r="E4" i="36" s="1"/>
  <c r="L35" i="37" s="1"/>
  <c r="G310" i="3"/>
  <c r="E310" i="3" s="1"/>
  <c r="B310" i="3" s="1"/>
  <c r="G1235" i="37"/>
  <c r="H1235" i="37"/>
  <c r="C984" i="37"/>
  <c r="G307" i="3"/>
  <c r="E307" i="3" s="1"/>
  <c r="B307" i="3" s="1"/>
  <c r="G1436" i="37"/>
  <c r="F369" i="1"/>
  <c r="C403" i="37"/>
  <c r="G124" i="37"/>
  <c r="H124" i="37"/>
  <c r="H579" i="37"/>
  <c r="G579" i="37"/>
  <c r="F211" i="27"/>
  <c r="C1183" i="37"/>
  <c r="G299" i="3"/>
  <c r="E299" i="3" s="1"/>
  <c r="B299" i="3" s="1"/>
  <c r="D181" i="27"/>
  <c r="G1453" i="37"/>
  <c r="H1453" i="37"/>
  <c r="G1435" i="37"/>
  <c r="H1435" i="37"/>
  <c r="C4" i="47"/>
  <c r="L37" i="37" s="1"/>
  <c r="E418" i="1"/>
  <c r="E296" i="1"/>
  <c r="D286" i="37" s="1"/>
  <c r="F12" i="1"/>
  <c r="K39" i="42"/>
  <c r="D2" i="37"/>
  <c r="D645" i="1"/>
  <c r="C407" i="37"/>
  <c r="F418" i="1"/>
  <c r="C402" i="37"/>
  <c r="F413" i="1"/>
  <c r="G1214" i="37"/>
  <c r="B309" i="3" l="1"/>
  <c r="E308" i="3"/>
  <c r="G306" i="3"/>
  <c r="E306" i="3" s="1"/>
  <c r="B306" i="3" s="1"/>
  <c r="G305" i="3"/>
  <c r="E305" i="3" s="1"/>
  <c r="E645" i="1"/>
  <c r="D407" i="37"/>
  <c r="H407" i="37" s="1"/>
  <c r="D180" i="27"/>
  <c r="C1153" i="37"/>
  <c r="J46" i="42"/>
  <c r="F181" i="27"/>
  <c r="H453" i="37"/>
  <c r="G453" i="37"/>
  <c r="G637" i="37"/>
  <c r="H637" i="37"/>
  <c r="F157" i="1"/>
  <c r="D295" i="1"/>
  <c r="J40" i="42"/>
  <c r="C147" i="37"/>
  <c r="E413" i="1"/>
  <c r="D402" i="37" s="1"/>
  <c r="G402" i="37" s="1"/>
  <c r="F356" i="1"/>
  <c r="D345" i="37"/>
  <c r="E414" i="1"/>
  <c r="E419" i="1"/>
  <c r="C633" i="37"/>
  <c r="F645" i="1"/>
  <c r="G2" i="37"/>
  <c r="H2" i="37"/>
  <c r="G407" i="37"/>
  <c r="K45" i="42"/>
  <c r="D1046" i="37"/>
  <c r="F74" i="27"/>
  <c r="E12" i="27"/>
  <c r="C629" i="37"/>
  <c r="F641" i="1"/>
  <c r="G248" i="37"/>
  <c r="H248" i="37"/>
  <c r="G358" i="37"/>
  <c r="H358" i="37"/>
  <c r="G1183" i="37"/>
  <c r="H1183" i="37"/>
  <c r="H1112" i="37"/>
  <c r="G1112" i="37"/>
  <c r="F642" i="1"/>
  <c r="C630" i="37"/>
  <c r="G638" i="37"/>
  <c r="H638" i="37"/>
  <c r="B301" i="3"/>
  <c r="E300" i="3"/>
  <c r="E33" i="42" s="1"/>
  <c r="H402" i="37"/>
  <c r="D4" i="33"/>
  <c r="L36" i="37" s="1"/>
  <c r="K3" i="3"/>
  <c r="L4" i="37"/>
  <c r="K4" i="37"/>
  <c r="E29" i="42"/>
  <c r="D414" i="37"/>
  <c r="H414" i="37" s="1"/>
  <c r="E641" i="1"/>
  <c r="D629" i="37" s="1"/>
  <c r="E642" i="1"/>
  <c r="D630" i="37" s="1"/>
  <c r="G414" i="37"/>
  <c r="G629" i="37" l="1"/>
  <c r="H629" i="37"/>
  <c r="H345" i="37"/>
  <c r="G345" i="37"/>
  <c r="C1152" i="37"/>
  <c r="F180" i="27"/>
  <c r="G282" i="3"/>
  <c r="B305" i="3"/>
  <c r="E304" i="3"/>
  <c r="E31" i="42" s="1"/>
  <c r="H630" i="37"/>
  <c r="G630" i="37"/>
  <c r="D984" i="37"/>
  <c r="H282" i="3"/>
  <c r="F12" i="27"/>
  <c r="G288" i="3"/>
  <c r="E288" i="3" s="1"/>
  <c r="B288" i="3" s="1"/>
  <c r="E421" i="1"/>
  <c r="D410" i="37" s="1"/>
  <c r="D408" i="37"/>
  <c r="E646" i="1"/>
  <c r="E420" i="1"/>
  <c r="D409" i="37" s="1"/>
  <c r="H1046" i="37"/>
  <c r="G1046" i="37"/>
  <c r="D403" i="37"/>
  <c r="F414" i="1"/>
  <c r="H147" i="37"/>
  <c r="G147" i="37"/>
  <c r="D297" i="1"/>
  <c r="F295" i="1"/>
  <c r="D419" i="1"/>
  <c r="C285" i="37"/>
  <c r="D296" i="1"/>
  <c r="G1153" i="37"/>
  <c r="H1153" i="37"/>
  <c r="D633" i="37"/>
  <c r="H633" i="37" s="1"/>
  <c r="E647" i="1"/>
  <c r="D646" i="1" l="1"/>
  <c r="F419" i="1"/>
  <c r="D421" i="1"/>
  <c r="C408" i="37"/>
  <c r="D420" i="1"/>
  <c r="G633" i="37"/>
  <c r="H1152" i="37"/>
  <c r="G1152" i="37"/>
  <c r="D635" i="37"/>
  <c r="C286" i="37"/>
  <c r="F296" i="1"/>
  <c r="F297" i="1"/>
  <c r="C287" i="37"/>
  <c r="G403" i="37"/>
  <c r="H403" i="37"/>
  <c r="D634" i="37"/>
  <c r="E648" i="1"/>
  <c r="H984" i="37"/>
  <c r="G289" i="3" s="1"/>
  <c r="E289" i="3" s="1"/>
  <c r="B289" i="3" s="1"/>
  <c r="G984" i="37"/>
  <c r="E4" i="27" s="1"/>
  <c r="L34" i="37" s="1"/>
  <c r="B27" i="42"/>
  <c r="E282" i="3"/>
  <c r="G285" i="37"/>
  <c r="H285" i="37"/>
  <c r="K3" i="37" l="1"/>
  <c r="M3" i="3"/>
  <c r="L3" i="37"/>
  <c r="D636" i="37"/>
  <c r="E652" i="1"/>
  <c r="G287" i="37"/>
  <c r="H287" i="37"/>
  <c r="G286" i="37"/>
  <c r="H286" i="37"/>
  <c r="C409" i="37"/>
  <c r="F420" i="1"/>
  <c r="C634" i="37"/>
  <c r="F646" i="1"/>
  <c r="D648" i="1"/>
  <c r="D647" i="1"/>
  <c r="E281" i="3"/>
  <c r="E27" i="42" s="1"/>
  <c r="B282" i="3"/>
  <c r="E651" i="1"/>
  <c r="H408" i="37"/>
  <c r="G408" i="37"/>
  <c r="C410" i="37"/>
  <c r="F421" i="1"/>
  <c r="C635" i="37" l="1"/>
  <c r="D651" i="1"/>
  <c r="G164" i="3" s="1"/>
  <c r="E164" i="3" s="1"/>
  <c r="F647" i="1"/>
  <c r="D640" i="37"/>
  <c r="K42" i="42"/>
  <c r="G410" i="37"/>
  <c r="H410" i="37"/>
  <c r="H634" i="37"/>
  <c r="G634" i="37"/>
  <c r="K41" i="42"/>
  <c r="D639" i="37"/>
  <c r="F648" i="1"/>
  <c r="C636" i="37"/>
  <c r="D652" i="1"/>
  <c r="G409" i="37"/>
  <c r="H409" i="37"/>
  <c r="B164" i="3" l="1"/>
  <c r="C640" i="37"/>
  <c r="J42" i="42"/>
  <c r="F652" i="1"/>
  <c r="Q19" i="3"/>
  <c r="G635" i="37"/>
  <c r="H635" i="37"/>
  <c r="G636" i="37"/>
  <c r="H636" i="37"/>
  <c r="C639" i="37"/>
  <c r="F651" i="1"/>
  <c r="J41" i="42"/>
  <c r="J6" i="42" l="1"/>
  <c r="G640" i="37"/>
  <c r="H640" i="37"/>
  <c r="G639" i="37"/>
  <c r="H639" i="37"/>
  <c r="B25" i="42"/>
  <c r="L29" i="37" l="1"/>
  <c r="K29" i="37"/>
  <c r="H165" i="3"/>
  <c r="G165" i="3" s="1"/>
  <c r="E165" i="3" s="1"/>
  <c r="J3" i="3"/>
  <c r="K2" i="37"/>
  <c r="L2" i="37"/>
  <c r="L28" i="37"/>
  <c r="G8" i="3" s="1"/>
  <c r="E8" i="3" s="1"/>
  <c r="B8" i="3" s="1"/>
  <c r="K28" i="37"/>
  <c r="E4" i="1"/>
  <c r="L33" i="37" s="1"/>
  <c r="J15" i="3" l="1"/>
  <c r="K10" i="3"/>
  <c r="L19" i="3"/>
  <c r="K14" i="3"/>
  <c r="J21" i="3"/>
  <c r="G22" i="3"/>
  <c r="K13" i="3"/>
  <c r="M20" i="3"/>
  <c r="I17" i="3"/>
  <c r="J9" i="3"/>
  <c r="I9" i="3"/>
  <c r="L278" i="3"/>
  <c r="I21" i="3"/>
  <c r="J12" i="3"/>
  <c r="I13" i="3"/>
  <c r="M19" i="3"/>
  <c r="J16" i="3"/>
  <c r="H20" i="3"/>
  <c r="I16" i="3"/>
  <c r="H6" i="3"/>
  <c r="E6" i="3" s="1"/>
  <c r="G21" i="3"/>
  <c r="E21" i="3" s="1"/>
  <c r="B21" i="3" s="1"/>
  <c r="J14" i="3"/>
  <c r="E14" i="3" s="1"/>
  <c r="B14" i="3" s="1"/>
  <c r="H19" i="3"/>
  <c r="K11" i="3"/>
  <c r="M278" i="3"/>
  <c r="H21" i="3"/>
  <c r="J17" i="3"/>
  <c r="J10" i="3"/>
  <c r="I11" i="3"/>
  <c r="E11" i="3" s="1"/>
  <c r="B11" i="3" s="1"/>
  <c r="H22" i="3"/>
  <c r="K17" i="3"/>
  <c r="K15" i="3"/>
  <c r="I15" i="3"/>
  <c r="E15" i="3" s="1"/>
  <c r="B15" i="3" s="1"/>
  <c r="K16" i="3"/>
  <c r="K12" i="3"/>
  <c r="I10" i="3"/>
  <c r="E10" i="3" s="1"/>
  <c r="B10" i="3" s="1"/>
  <c r="K9" i="3"/>
  <c r="L20" i="3"/>
  <c r="F20" i="3" s="1"/>
  <c r="I12" i="3"/>
  <c r="E12" i="3" s="1"/>
  <c r="B12" i="3" s="1"/>
  <c r="G20" i="3"/>
  <c r="E20" i="3" s="1"/>
  <c r="B20" i="3" s="1"/>
  <c r="G19" i="3"/>
  <c r="E19" i="3" s="1"/>
  <c r="J11" i="3"/>
  <c r="J13" i="3"/>
  <c r="B165" i="3"/>
  <c r="E23" i="3"/>
  <c r="E25" i="42" s="1"/>
  <c r="B6" i="3" l="1"/>
  <c r="F278" i="3"/>
  <c r="E16" i="3"/>
  <c r="B16" i="3" s="1"/>
  <c r="E13" i="3"/>
  <c r="B13" i="3" s="1"/>
  <c r="E9" i="3"/>
  <c r="B9" i="3" s="1"/>
  <c r="F19" i="3"/>
  <c r="F18" i="3" s="1"/>
  <c r="E22" i="3"/>
  <c r="B22" i="3" s="1"/>
  <c r="B19" i="3"/>
  <c r="E17" i="3"/>
  <c r="B17" i="3" s="1"/>
  <c r="B278" i="3" l="1"/>
  <c r="F23" i="3"/>
  <c r="F3" i="3" s="1"/>
  <c r="E4" i="3"/>
  <c r="E3" i="3" s="1"/>
  <c r="E18" i="3"/>
  <c r="K30" i="37" l="1"/>
  <c r="A2" i="42"/>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<sst xmlns="http://schemas.openxmlformats.org/spreadsheetml/2006/main" count="4815" uniqueCount="4335">
  <si>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</si>
  <si>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</si>
  <si>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</si>
  <si>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</si>
  <si>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</si>
  <si>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</si>
  <si>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</si>
  <si>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</si>
  <si>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</si>
  <si>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</si>
  <si>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</si>
  <si>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</si>
  <si>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</si>
  <si>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</si>
  <si>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</si>
  <si>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</si>
  <si>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</si>
  <si>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</si>
  <si>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</si>
  <si>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</si>
  <si>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</si>
  <si>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</si>
  <si>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</si>
  <si>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</si>
  <si>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</si>
  <si>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</si>
  <si>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</si>
  <si>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</si>
  <si>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</si>
  <si>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</si>
  <si>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</si>
  <si>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</si>
  <si>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</si>
  <si>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</si>
  <si>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</si>
  <si>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</si>
  <si>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</si>
  <si>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</si>
  <si>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</si>
  <si>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</si>
  <si>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</si>
  <si>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</si>
  <si>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</si>
  <si>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</si>
  <si>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</si>
  <si>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</si>
  <si>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</si>
  <si>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</si>
  <si>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</si>
  <si>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</si>
  <si>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</si>
  <si>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</si>
  <si>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</si>
  <si>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</si>
  <si>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</si>
  <si>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</si>
  <si>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</si>
  <si>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</si>
  <si>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</si>
  <si>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</si>
  <si>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</si>
  <si>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</si>
  <si>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</si>
  <si>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</si>
  <si>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</si>
  <si>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</si>
  <si>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</si>
  <si>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</si>
  <si>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</si>
  <si>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</si>
  <si>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</si>
  <si>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</si>
  <si>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</si>
  <si>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</si>
  <si>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</si>
  <si>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</si>
  <si>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</si>
  <si>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</si>
  <si>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</si>
  <si>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</si>
  <si>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</si>
  <si>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</si>
  <si>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</si>
  <si>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</si>
  <si>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</si>
  <si>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</si>
  <si>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</si>
  <si>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</si>
  <si>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</si>
  <si>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</si>
  <si>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</si>
  <si>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</si>
  <si>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</si>
  <si>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</si>
  <si>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</si>
  <si>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</si>
  <si>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</si>
  <si>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</si>
  <si>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</si>
  <si>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</si>
  <si>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</si>
  <si>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</si>
  <si>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</si>
  <si>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</si>
  <si>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</si>
  <si>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</si>
  <si>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</si>
  <si>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</si>
  <si>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</si>
  <si>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</si>
  <si>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</si>
  <si>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</si>
  <si>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</si>
  <si>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</si>
  <si>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</si>
  <si>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</si>
  <si>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</si>
  <si>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</si>
  <si>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</si>
  <si>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</si>
  <si>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</si>
  <si>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</si>
  <si>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</si>
  <si>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</si>
  <si>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</si>
  <si>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</si>
  <si>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</si>
  <si>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</si>
  <si>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</si>
  <si>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</si>
  <si>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</si>
  <si>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</si>
  <si>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</si>
  <si>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</si>
  <si>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</si>
  <si>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</si>
  <si>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</si>
  <si>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</si>
  <si>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</si>
  <si>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</si>
  <si>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</si>
  <si>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</si>
  <si>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</si>
  <si>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</si>
  <si>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</si>
  <si>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</si>
  <si>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</si>
  <si>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</si>
  <si>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</si>
  <si>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</si>
  <si>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</si>
  <si>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</si>
  <si>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</si>
  <si>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</si>
  <si>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</si>
  <si>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</si>
  <si>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</si>
  <si>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</si>
  <si>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</si>
  <si>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</si>
  <si>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</si>
  <si>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</si>
  <si>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</si>
  <si>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</si>
  <si>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</si>
  <si>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</si>
  <si>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</si>
  <si>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</si>
  <si>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</si>
  <si>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</si>
  <si>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</si>
  <si>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</si>
  <si>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</si>
  <si>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</si>
  <si>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</si>
  <si>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</si>
  <si>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</si>
  <si>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</si>
  <si>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</si>
  <si>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</si>
  <si>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</si>
  <si>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</si>
  <si>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</si>
  <si>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</si>
  <si>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</si>
  <si>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</si>
  <si>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</si>
  <si>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</si>
  <si>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</si>
  <si>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</si>
  <si>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</si>
  <si>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</si>
  <si>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</si>
  <si>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</si>
  <si>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</si>
  <si>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</si>
  <si>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</si>
  <si>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</si>
  <si>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</si>
  <si>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</si>
  <si>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</si>
  <si>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</si>
  <si>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</si>
  <si>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</si>
  <si>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</si>
  <si>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</si>
  <si>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</si>
  <si>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</si>
  <si>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</si>
  <si>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</si>
  <si>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</si>
  <si>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</si>
  <si>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</si>
  <si>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</si>
  <si>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</si>
  <si>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</si>
  <si>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</si>
  <si>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</si>
  <si>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</si>
  <si>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</si>
  <si>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</si>
  <si>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</si>
  <si>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</si>
  <si>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</si>
  <si>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</si>
  <si>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</si>
  <si>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</si>
  <si>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</si>
  <si>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</si>
  <si>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</si>
  <si>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</si>
  <si>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</si>
  <si>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</si>
  <si>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</si>
  <si>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</si>
  <si>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</si>
  <si>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</si>
  <si>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</si>
  <si>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</si>
  <si>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</si>
  <si>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</si>
  <si>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</si>
  <si>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</si>
  <si>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</si>
  <si>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</si>
  <si>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</si>
  <si>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</si>
  <si>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</si>
  <si>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</si>
  <si>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</si>
  <si>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</si>
  <si>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</si>
  <si>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</si>
  <si>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</si>
  <si>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</si>
  <si>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</si>
  <si>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</si>
  <si>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</si>
  <si>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</si>
  <si>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</si>
  <si>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</si>
  <si>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</si>
  <si>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</si>
  <si>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</si>
  <si>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</si>
  <si>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</si>
  <si>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</si>
  <si>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</si>
  <si>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</si>
  <si>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</si>
  <si>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</si>
  <si>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</si>
  <si>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</si>
  <si>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</si>
  <si>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</si>
  <si>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</si>
  <si>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</si>
  <si>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</si>
  <si>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</si>
  <si>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</si>
  <si>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</si>
  <si>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</si>
  <si>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</si>
  <si>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</si>
  <si>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</si>
  <si>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</si>
  <si>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</si>
  <si>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</si>
  <si>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</si>
  <si>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</si>
  <si>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</si>
  <si>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</si>
  <si>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</si>
  <si>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</si>
  <si>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</si>
  <si>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</si>
  <si>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</si>
  <si>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</si>
  <si>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</si>
  <si>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</si>
  <si>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</si>
  <si>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</si>
  <si>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</si>
  <si>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</si>
  <si>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</si>
  <si>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</si>
  <si>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</si>
  <si>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</si>
  <si>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</si>
  <si>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</si>
  <si>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</si>
  <si>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</si>
  <si>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</si>
  <si>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</si>
  <si>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</si>
  <si>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</si>
  <si>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</si>
  <si>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</si>
  <si>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</si>
  <si>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</si>
  <si>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</si>
  <si>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</si>
  <si>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</si>
  <si>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</si>
  <si>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</si>
  <si>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</si>
  <si>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</si>
  <si>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</si>
  <si>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</si>
  <si>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</si>
  <si>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</si>
  <si>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</si>
  <si>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</si>
  <si>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</si>
  <si>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</si>
  <si>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</si>
  <si>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</si>
  <si>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</si>
  <si>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</si>
  <si>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</si>
  <si>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</si>
  <si>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</si>
  <si>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</si>
  <si>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</si>
  <si>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</si>
  <si>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</si>
  <si>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</si>
  <si>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</si>
  <si>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</si>
  <si>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</si>
  <si>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</si>
  <si>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</si>
  <si>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</si>
  <si>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</si>
  <si>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</si>
  <si>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</si>
  <si>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</si>
  <si>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</si>
  <si>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</si>
  <si>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</si>
  <si>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</si>
  <si>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</si>
  <si>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</si>
  <si>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</si>
  <si>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</si>
  <si>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</si>
  <si>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</si>
  <si>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</si>
  <si>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</si>
  <si>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</si>
  <si>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</si>
  <si>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</si>
  <si>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</si>
  <si>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</si>
  <si>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</si>
  <si>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</si>
  <si>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</si>
  <si>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</si>
  <si>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</si>
  <si>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</si>
  <si>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</si>
  <si>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</si>
  <si>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</si>
  <si>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</si>
  <si>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</si>
  <si>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</si>
  <si>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</si>
  <si>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</si>
  <si>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</si>
  <si>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</si>
  <si>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</si>
  <si>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</si>
  <si>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</si>
  <si>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</si>
  <si>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</si>
  <si>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</si>
  <si>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</si>
  <si>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</si>
  <si>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</si>
  <si>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</si>
  <si>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</si>
  <si>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</si>
  <si>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</si>
  <si>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</si>
  <si>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</si>
  <si>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</si>
  <si>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</si>
  <si>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</si>
  <si>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</si>
  <si>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</si>
  <si>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</si>
  <si>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</si>
  <si>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</si>
  <si>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</si>
  <si>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</si>
  <si>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</si>
  <si>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</si>
  <si>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</si>
  <si>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</si>
  <si>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</si>
  <si>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</si>
  <si>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</si>
  <si>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</si>
  <si>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</si>
  <si>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</si>
  <si>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</si>
  <si>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</si>
  <si>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</si>
  <si>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</si>
  <si>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</si>
  <si>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</si>
  <si>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</si>
  <si>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</si>
  <si>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</si>
  <si>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</si>
  <si>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</si>
  <si>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</si>
  <si>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</si>
  <si>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</si>
  <si>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</si>
  <si>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</si>
  <si>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</si>
  <si>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</si>
  <si>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</si>
  <si>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</si>
  <si>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</si>
  <si>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</si>
  <si>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</si>
  <si>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</si>
  <si>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</si>
  <si>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</si>
  <si>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</si>
  <si>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</si>
  <si>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</si>
  <si>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</si>
  <si>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</si>
  <si>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</si>
  <si>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</si>
  <si>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</si>
  <si>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</si>
  <si>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</si>
  <si>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</si>
  <si>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</si>
  <si>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</si>
  <si>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</si>
  <si>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</si>
  <si>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</si>
  <si>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</si>
  <si>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</si>
  <si>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</si>
  <si>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</si>
  <si>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</si>
  <si>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</si>
  <si>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</si>
  <si>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</si>
  <si>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</si>
  <si>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</si>
  <si>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</si>
  <si>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</si>
  <si>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</si>
  <si>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</si>
  <si>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</si>
  <si>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</si>
  <si>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</si>
  <si>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</si>
  <si>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</si>
  <si>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</si>
  <si>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</si>
  <si>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</si>
  <si>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</si>
  <si>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</si>
  <si>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</si>
  <si>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</si>
  <si>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</si>
  <si>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</si>
  <si>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</si>
  <si>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</si>
  <si>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</si>
  <si>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</si>
  <si>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</si>
  <si>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</si>
  <si>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</si>
  <si>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</si>
  <si>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</si>
  <si>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</si>
  <si>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</si>
  <si>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</si>
  <si>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</si>
  <si>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</si>
  <si>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</si>
  <si>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</si>
  <si>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</si>
  <si>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</si>
  <si>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</si>
  <si>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</si>
  <si>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</si>
  <si>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</si>
  <si>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</si>
  <si>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</si>
  <si>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</si>
  <si>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</si>
  <si>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</si>
  <si>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</si>
  <si>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</si>
  <si>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</si>
  <si>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</si>
  <si>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</si>
  <si>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</si>
  <si>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</si>
  <si>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</si>
  <si>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</si>
  <si>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</si>
  <si>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</si>
  <si>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</si>
  <si>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</si>
  <si>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</si>
  <si>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</si>
  <si>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</si>
  <si>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</si>
  <si>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</si>
  <si>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</si>
  <si>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</si>
  <si>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</si>
  <si>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</si>
  <si>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</si>
  <si>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</si>
  <si>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</si>
  <si>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</si>
  <si>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</si>
  <si>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</si>
  <si>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</si>
  <si>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</si>
  <si>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</si>
  <si>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</si>
  <si>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</si>
  <si>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</si>
  <si>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</si>
  <si>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</si>
  <si>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</si>
  <si>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</si>
  <si>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</si>
  <si>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</si>
  <si>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</si>
  <si>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</si>
  <si>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</si>
  <si>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</si>
  <si>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</si>
  <si>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</si>
  <si>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</si>
  <si>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</si>
  <si>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</si>
  <si>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</si>
  <si>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</si>
  <si>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</si>
  <si>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</si>
  <si>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</si>
  <si>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</si>
  <si>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</si>
  <si>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</si>
  <si>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</si>
  <si>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</si>
  <si>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</si>
  <si>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</si>
  <si>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</si>
  <si>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</si>
  <si>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</si>
  <si>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</si>
  <si>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</si>
  <si>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</si>
  <si>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</si>
  <si>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</si>
  <si>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</si>
  <si>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</si>
  <si>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</si>
  <si>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</si>
  <si>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</si>
  <si>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</si>
  <si>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</si>
  <si>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</si>
  <si>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</si>
  <si>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</si>
  <si>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</si>
  <si>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</si>
  <si>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</si>
  <si>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</si>
  <si>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</si>
  <si>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</si>
  <si>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</si>
  <si>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</si>
  <si>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</si>
  <si>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</si>
  <si>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</si>
  <si>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</si>
  <si>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</si>
  <si>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</si>
  <si>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</si>
  <si>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</si>
  <si>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</si>
  <si>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</si>
  <si>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</si>
  <si>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</si>
  <si>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</si>
  <si>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</si>
  <si>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</si>
  <si>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</si>
  <si>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</si>
  <si>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</si>
  <si>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</si>
  <si>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</si>
  <si>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</si>
  <si>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</si>
  <si>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</si>
  <si>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</si>
  <si>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</si>
  <si>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</si>
  <si>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</si>
  <si>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</si>
  <si>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</si>
  <si>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</si>
  <si>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</si>
  <si>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</si>
  <si>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</si>
  <si>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</si>
  <si>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</si>
  <si>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</si>
  <si>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</si>
  <si>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</si>
  <si>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</si>
  <si>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</si>
  <si>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</si>
  <si>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</si>
  <si>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</si>
  <si>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</si>
  <si>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</si>
  <si>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</si>
  <si>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</si>
  <si>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</si>
  <si>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</si>
  <si>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</si>
  <si>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</si>
  <si>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</si>
  <si>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</si>
  <si>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</si>
  <si>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</si>
  <si>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</si>
  <si>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</si>
  <si>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</si>
  <si>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</si>
  <si>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</si>
  <si>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</si>
  <si>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</si>
  <si>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</si>
  <si>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</si>
  <si>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</si>
  <si>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</si>
  <si>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</si>
  <si>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</si>
  <si>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</si>
  <si>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</si>
  <si>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</si>
  <si>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</si>
  <si>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</si>
  <si>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</si>
  <si>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</si>
  <si>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</si>
  <si>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</si>
  <si>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</si>
  <si>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</si>
  <si>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</si>
  <si>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</si>
  <si>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</si>
  <si>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</si>
  <si>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</si>
  <si>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</si>
  <si>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</si>
  <si>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</si>
  <si>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</si>
  <si>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</si>
  <si>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</si>
  <si>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</si>
  <si>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</si>
  <si>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</si>
  <si>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</si>
  <si>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</si>
  <si>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</si>
  <si>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</si>
  <si>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</si>
  <si>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</si>
  <si>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</si>
  <si>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</si>
  <si>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</si>
  <si>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</si>
  <si>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</si>
  <si>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</si>
  <si>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</si>
  <si>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</si>
  <si>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</si>
  <si>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</si>
  <si>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</si>
  <si>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</si>
  <si>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</si>
  <si>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</si>
  <si>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</si>
  <si>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</si>
  <si>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</si>
  <si>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</si>
  <si>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</si>
  <si>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</si>
  <si>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</si>
  <si>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</si>
  <si>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</si>
  <si>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</si>
  <si>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</si>
  <si>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</si>
  <si>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</si>
  <si>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</si>
  <si>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</si>
  <si>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</si>
  <si>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</si>
  <si>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</si>
  <si>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</si>
  <si>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</si>
  <si>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</si>
  <si>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</si>
  <si>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</si>
  <si>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</si>
  <si>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</si>
  <si>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</si>
  <si>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</si>
  <si>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</si>
  <si>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</si>
  <si>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</si>
  <si>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</si>
  <si>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</si>
  <si>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</si>
  <si>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</si>
  <si>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</si>
  <si>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</si>
  <si>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</si>
  <si>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</si>
  <si>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</si>
  <si>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</si>
  <si>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</si>
  <si>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</si>
  <si>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</si>
  <si>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</si>
  <si>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</si>
  <si>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</si>
  <si>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</si>
  <si>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</si>
  <si>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</si>
  <si>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</si>
  <si>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</si>
  <si>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</si>
  <si>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</si>
  <si>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</si>
  <si>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</si>
  <si>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</si>
  <si>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</si>
  <si>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</si>
  <si>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</si>
  <si>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</si>
  <si>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</si>
  <si>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</si>
  <si>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</si>
  <si>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</si>
  <si>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</si>
  <si>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</si>
  <si>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</si>
  <si>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</si>
  <si>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</si>
  <si>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</si>
  <si>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</si>
  <si>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</si>
  <si>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</si>
  <si>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</si>
  <si>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</si>
  <si>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</si>
  <si>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</si>
  <si>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</si>
  <si>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</si>
  <si>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</si>
  <si>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</si>
  <si>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</si>
  <si>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</si>
  <si>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</si>
  <si>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</si>
  <si>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</si>
  <si>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</si>
  <si>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</si>
  <si>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</si>
  <si>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</si>
  <si>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</si>
  <si>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</si>
  <si>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</si>
  <si>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</si>
  <si>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</si>
  <si>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</si>
  <si>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</si>
  <si>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</si>
  <si>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</si>
  <si>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</si>
  <si>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</si>
  <si>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</si>
  <si>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</si>
  <si>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</si>
  <si>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</si>
  <si>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</si>
  <si>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</si>
  <si>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</si>
  <si>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</si>
  <si>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</si>
  <si>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</si>
  <si>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</si>
  <si>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</si>
  <si>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</si>
  <si>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</si>
  <si>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</si>
  <si>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</si>
  <si>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</si>
  <si>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</si>
  <si>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</si>
  <si>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</si>
  <si>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</si>
  <si>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</si>
  <si>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</si>
  <si>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</si>
  <si>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</si>
  <si>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</si>
  <si>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</si>
  <si>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</si>
  <si>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</si>
  <si>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</si>
  <si>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</si>
  <si>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</si>
  <si>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</si>
  <si>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</si>
  <si>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</si>
  <si>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</si>
  <si>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</si>
  <si>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</si>
  <si>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</si>
  <si>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</si>
  <si>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</si>
  <si>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</si>
  <si>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</si>
  <si>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</si>
  <si>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</si>
  <si>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</si>
  <si>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</si>
  <si>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</si>
  <si>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</si>
  <si>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</si>
  <si>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</si>
  <si>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</si>
  <si>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</si>
  <si>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</si>
  <si>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</si>
  <si>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</si>
  <si>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</si>
  <si>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</si>
  <si>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</si>
  <si>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</si>
  <si>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</si>
  <si>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</si>
  <si>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</si>
  <si>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</si>
  <si>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</si>
  <si>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</si>
  <si>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</si>
  <si>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</si>
  <si>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</si>
  <si>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</si>
  <si>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</si>
  <si>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</si>
  <si>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</si>
  <si>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</si>
  <si>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</si>
  <si>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</si>
  <si>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</si>
  <si>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</si>
  <si>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</si>
  <si>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</si>
  <si>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</si>
  <si>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</si>
  <si>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</si>
  <si>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</si>
  <si>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</si>
  <si>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</si>
  <si>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</si>
  <si>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</si>
  <si>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</si>
  <si>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</si>
  <si>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</si>
  <si>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</si>
  <si>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</si>
  <si>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</si>
  <si>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</si>
  <si>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</si>
  <si>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</si>
  <si>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</si>
  <si>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</si>
  <si>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</si>
  <si>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</si>
  <si>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</si>
  <si>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</si>
  <si>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</si>
  <si>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</si>
  <si>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</si>
  <si>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</si>
  <si>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</si>
  <si>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</si>
  <si>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</si>
  <si>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</si>
  <si>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</si>
  <si>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</si>
  <si>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</si>
  <si>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</si>
  <si>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</si>
  <si>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</si>
  <si>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</si>
  <si>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</si>
  <si>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</si>
  <si>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</si>
  <si>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</si>
  <si>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</si>
  <si>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</si>
  <si>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</si>
  <si>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</si>
  <si>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</si>
  <si>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</si>
  <si>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</si>
  <si>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</si>
  <si>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</si>
  <si>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</si>
  <si>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</si>
  <si>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</si>
  <si>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</si>
  <si>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</si>
  <si>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</si>
  <si>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</si>
  <si>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</si>
  <si>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</si>
  <si>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</si>
  <si>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</si>
  <si>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</si>
  <si>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</si>
  <si>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</si>
  <si>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</si>
  <si>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</si>
  <si>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</si>
  <si>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</si>
  <si>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</si>
  <si>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</si>
  <si>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</si>
  <si>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</si>
  <si>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</si>
  <si>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</si>
  <si>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</si>
  <si>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</si>
  <si>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</si>
  <si>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</si>
  <si>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</si>
  <si>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</si>
  <si>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</si>
  <si>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</si>
  <si>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</si>
  <si>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</si>
  <si>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</si>
  <si>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</si>
  <si>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</si>
  <si>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</si>
  <si>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</si>
  <si>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</si>
  <si>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</si>
  <si>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</si>
  <si>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</si>
  <si>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</si>
  <si>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</si>
  <si>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</si>
  <si>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</si>
  <si>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</si>
  <si>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</si>
  <si>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</si>
  <si>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</si>
  <si>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</si>
  <si>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</si>
  <si>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</si>
  <si>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</si>
  <si>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</si>
  <si>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</si>
  <si>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</si>
  <si>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</si>
  <si>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</si>
  <si>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</si>
  <si>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</si>
  <si>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</si>
  <si>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</si>
  <si>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</si>
  <si>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</si>
  <si>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</si>
  <si>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</si>
  <si>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</si>
  <si>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</si>
  <si>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</si>
  <si>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</si>
  <si>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</si>
  <si>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</si>
  <si>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</si>
  <si>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</si>
  <si>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</si>
  <si>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</si>
  <si>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</si>
  <si>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</si>
  <si>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</si>
  <si>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</si>
  <si>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</si>
  <si>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</si>
  <si>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</si>
  <si>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</si>
  <si>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</si>
  <si>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</si>
  <si>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</si>
  <si>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</si>
  <si>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</si>
  <si>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</si>
  <si>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</si>
  <si>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</si>
  <si>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</si>
  <si>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</si>
  <si>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</si>
  <si>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</si>
  <si>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</si>
  <si>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</si>
  <si>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</si>
  <si>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</si>
  <si>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</si>
  <si>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</si>
  <si>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</si>
  <si>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</si>
  <si>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</si>
  <si>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</si>
  <si>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</si>
  <si>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</si>
  <si>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</si>
  <si>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</si>
  <si>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</si>
  <si>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</si>
  <si>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</si>
  <si>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</si>
  <si>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</si>
  <si>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</si>
  <si>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</si>
  <si>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</si>
  <si>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</si>
  <si>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</si>
  <si>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</si>
  <si>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</si>
  <si>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</si>
  <si>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</si>
  <si>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</si>
  <si>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</si>
  <si>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</si>
  <si>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</si>
  <si>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</si>
  <si>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</si>
  <si>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</si>
  <si>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</si>
  <si>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</si>
  <si>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</si>
  <si>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</si>
  <si>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</si>
  <si>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</si>
  <si>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</si>
  <si>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</si>
  <si>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</si>
  <si>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</si>
  <si>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</si>
  <si>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</si>
  <si>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</si>
  <si>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</si>
  <si>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</si>
  <si>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</si>
  <si>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</si>
  <si>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</si>
  <si>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</si>
  <si>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</si>
  <si>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</si>
  <si>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</si>
  <si>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</si>
  <si>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</si>
  <si>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</si>
  <si>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</si>
  <si>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</si>
  <si>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</si>
  <si>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</si>
  <si>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</si>
  <si>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</si>
  <si>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</si>
  <si>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</si>
  <si>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</si>
  <si>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</si>
  <si>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</si>
  <si>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</si>
  <si>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</si>
  <si>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</si>
  <si>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</si>
  <si>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</si>
  <si>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</si>
  <si>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</si>
  <si>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</si>
  <si>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</si>
  <si>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</si>
  <si>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</si>
  <si>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</si>
  <si>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</si>
  <si>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</si>
  <si>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</si>
  <si>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</si>
  <si>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</si>
  <si>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</si>
  <si>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</si>
  <si>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</si>
  <si>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</si>
  <si>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</si>
  <si>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</si>
  <si>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</si>
  <si>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</si>
  <si>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</si>
  <si>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</si>
  <si>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</si>
  <si>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</si>
  <si>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</si>
  <si>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</si>
  <si>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</si>
  <si>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</si>
  <si>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</si>
  <si>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</si>
  <si>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</si>
  <si>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</si>
  <si>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</si>
  <si>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</si>
  <si>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</si>
  <si>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</si>
  <si>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</si>
  <si>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</si>
  <si>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</si>
  <si>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</si>
  <si>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</si>
  <si>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</si>
  <si>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</si>
  <si>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</si>
  <si>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</si>
  <si>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</si>
  <si>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</si>
  <si>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</si>
  <si>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</si>
  <si>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</si>
  <si>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</si>
  <si>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</si>
  <si>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</si>
  <si>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</si>
  <si>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</si>
  <si>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</si>
  <si>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</si>
  <si>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</si>
  <si>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</si>
  <si>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</si>
  <si>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</si>
  <si>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</si>
  <si>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</si>
  <si>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</si>
  <si>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</si>
  <si>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</si>
  <si>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</si>
  <si>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</si>
  <si>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</si>
  <si>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</si>
  <si>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</si>
  <si>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</si>
  <si>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</si>
  <si>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</si>
  <si>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</si>
  <si>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</si>
  <si>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</si>
  <si>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</si>
  <si>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</si>
  <si>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</si>
  <si>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</si>
  <si>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</si>
  <si>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</si>
  <si>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</si>
  <si>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</si>
  <si>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</si>
  <si>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</si>
  <si>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</si>
  <si>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</si>
  <si>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</si>
  <si>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</si>
  <si>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</si>
  <si>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</si>
  <si>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</si>
  <si>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</si>
  <si>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</si>
  <si>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</si>
  <si>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</si>
  <si>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</si>
  <si>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</si>
  <si>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</si>
  <si>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</si>
  <si>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</si>
  <si>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</si>
  <si>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</si>
  <si>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</si>
  <si>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</si>
  <si>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</si>
  <si>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</si>
  <si>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</si>
  <si>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</si>
  <si>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</si>
  <si>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</si>
  <si>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</si>
  <si>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</si>
  <si>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</si>
  <si>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</si>
  <si>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</si>
  <si>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</si>
  <si>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</si>
  <si>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</si>
  <si>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</si>
  <si>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</si>
  <si>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</si>
  <si>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</si>
  <si>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</si>
  <si>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</si>
  <si>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</si>
  <si>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</si>
  <si>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</si>
  <si>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</si>
  <si>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</si>
  <si>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</si>
  <si>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</si>
  <si>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</si>
  <si>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</si>
  <si>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</si>
  <si>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</si>
  <si>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</si>
  <si>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</si>
  <si>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</si>
  <si>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</si>
  <si>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</si>
  <si>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</si>
  <si>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</si>
  <si>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</si>
  <si>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</si>
  <si>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</si>
  <si>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</si>
  <si>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</si>
  <si>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</si>
  <si>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</si>
  <si>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</si>
  <si>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</si>
  <si>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</si>
  <si>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</si>
  <si>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</si>
  <si>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</si>
  <si>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</si>
  <si>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</si>
  <si>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</si>
  <si>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</si>
  <si>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</si>
  <si>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</si>
  <si>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</si>
  <si>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</si>
  <si>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</si>
  <si>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</si>
  <si>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</si>
  <si>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</si>
  <si>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</si>
  <si>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</si>
  <si>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</si>
  <si>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</si>
  <si>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</si>
  <si>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</si>
  <si>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</si>
  <si>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</si>
  <si>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</si>
  <si>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</si>
  <si>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</si>
  <si>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</si>
  <si>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</si>
  <si>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</si>
  <si>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</si>
  <si>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</si>
  <si>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</si>
  <si>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</si>
  <si>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</si>
  <si>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</si>
  <si>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</si>
  <si>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</si>
  <si>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</si>
  <si>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</si>
  <si>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</si>
  <si>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</si>
  <si>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</si>
  <si>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</si>
  <si>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</si>
  <si>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</si>
  <si>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</si>
  <si>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</si>
  <si>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</si>
  <si>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</si>
  <si>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</si>
  <si>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</si>
  <si>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</si>
  <si>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</si>
  <si>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</si>
  <si>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</si>
  <si>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</si>
  <si>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</si>
  <si>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</si>
  <si>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</si>
  <si>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</si>
  <si>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</si>
  <si>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</si>
  <si>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</si>
  <si>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</si>
  <si>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</si>
  <si>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</si>
  <si>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</si>
  <si>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</si>
  <si>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</si>
  <si>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</si>
  <si>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</si>
  <si>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</si>
  <si>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</si>
  <si>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</si>
  <si>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</si>
  <si>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</si>
  <si>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</si>
  <si>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</si>
  <si>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</si>
  <si>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</si>
  <si>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</si>
  <si>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</si>
  <si>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</si>
  <si>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</si>
  <si>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</si>
  <si>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</si>
  <si>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</si>
  <si>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</si>
  <si>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</si>
  <si>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</si>
  <si>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</si>
  <si>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</si>
  <si>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</si>
  <si>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</si>
  <si>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</si>
  <si>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</si>
  <si>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</si>
  <si>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</si>
  <si>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</si>
  <si>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</si>
  <si>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</si>
  <si>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</si>
  <si>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</si>
  <si>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</si>
  <si>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</si>
  <si>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</si>
  <si>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</si>
  <si>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</si>
  <si>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</si>
  <si>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</si>
  <si>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</si>
  <si>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</si>
  <si>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</si>
  <si>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</si>
  <si>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</si>
  <si>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</si>
  <si>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</si>
  <si>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</si>
  <si>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</si>
  <si>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</si>
  <si>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</si>
  <si>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</si>
  <si>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</si>
  <si>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</si>
  <si>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</si>
  <si>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</si>
  <si>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</si>
  <si>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</si>
  <si>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</si>
  <si>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</si>
  <si>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</si>
  <si>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</si>
  <si>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</si>
  <si>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</si>
  <si>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</si>
  <si>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</si>
  <si>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</si>
  <si>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</si>
  <si>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</si>
  <si>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</si>
  <si>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</si>
  <si>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</si>
  <si>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</si>
  <si>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</si>
  <si>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</si>
  <si>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</si>
  <si>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</si>
  <si>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</si>
  <si>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</si>
  <si>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</si>
  <si>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</si>
  <si>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</si>
  <si>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</si>
  <si>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</si>
  <si>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</si>
  <si>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</si>
  <si>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</si>
  <si>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</si>
  <si>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</si>
  <si>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</si>
  <si>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</si>
  <si>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</si>
  <si>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</si>
  <si>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</si>
  <si>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</si>
  <si>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</si>
  <si>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</si>
  <si>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</si>
  <si>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</si>
  <si>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</si>
  <si>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</si>
  <si>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</si>
  <si>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</si>
  <si>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</si>
  <si>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</si>
  <si>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</si>
  <si>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</si>
  <si>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</si>
  <si>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</si>
  <si>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</si>
  <si>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</si>
  <si>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</si>
  <si>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</si>
  <si>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</si>
  <si>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</si>
  <si>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</si>
  <si>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</si>
  <si>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</si>
  <si>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</si>
  <si>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</si>
  <si>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</si>
  <si>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</si>
  <si>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</si>
  <si>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</si>
  <si>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</si>
  <si>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</si>
  <si>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</si>
  <si>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</si>
  <si>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</si>
  <si>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</si>
  <si>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</si>
  <si>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</si>
  <si>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</si>
  <si>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</si>
  <si>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</si>
  <si>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</si>
  <si>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</si>
  <si>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</si>
  <si>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</si>
  <si>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</si>
  <si>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</si>
  <si>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</si>
  <si>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</si>
  <si>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</si>
  <si>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</si>
  <si>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</si>
  <si>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</si>
  <si>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</si>
  <si>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</si>
  <si>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</si>
  <si>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</si>
  <si>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</si>
  <si>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</si>
  <si>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</si>
  <si>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</si>
  <si>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</si>
  <si>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</si>
  <si>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</si>
  <si>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</si>
  <si>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</si>
  <si>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</si>
  <si>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</si>
  <si>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</si>
  <si>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</si>
  <si>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</si>
  <si>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</si>
  <si>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</si>
  <si>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</si>
  <si>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</si>
  <si>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</si>
  <si>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</si>
  <si>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</si>
  <si>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</si>
  <si>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</si>
  <si>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</si>
  <si>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</si>
  <si>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</si>
  <si>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</si>
  <si>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</si>
  <si>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</si>
  <si>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</si>
  <si>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</si>
  <si>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</si>
  <si>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</si>
  <si>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</si>
  <si>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</si>
  <si>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</si>
  <si>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</si>
  <si>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</si>
  <si>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</si>
  <si>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</si>
  <si>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</si>
  <si>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</si>
  <si>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</si>
  <si>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</si>
  <si>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</si>
  <si>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</si>
  <si>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</si>
  <si>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</si>
  <si>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</si>
  <si>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</si>
  <si>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</si>
  <si>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</si>
  <si>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</si>
  <si>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</si>
  <si>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</si>
  <si>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</si>
  <si>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</si>
  <si>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</si>
  <si>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</si>
  <si>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</si>
  <si>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</si>
  <si>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</si>
  <si>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</si>
  <si>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</si>
  <si>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</si>
  <si>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</si>
  <si>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</si>
  <si>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</si>
  <si>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</si>
  <si>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</si>
  <si>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</si>
  <si>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</si>
  <si>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</si>
  <si>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</si>
  <si>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</si>
  <si>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</si>
  <si>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</si>
  <si>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</si>
  <si>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</si>
  <si>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</si>
  <si>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</si>
  <si>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</si>
  <si>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</si>
  <si>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</si>
  <si>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</si>
  <si>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</si>
  <si>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</si>
  <si>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</si>
  <si>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</si>
  <si>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</si>
  <si>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</si>
  <si>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</si>
  <si>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</si>
  <si>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</si>
  <si>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</si>
  <si>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</si>
  <si>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</si>
  <si>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</si>
  <si>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</si>
  <si>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</si>
  <si>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</si>
  <si>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</si>
  <si>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</si>
  <si>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</si>
  <si>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</si>
  <si>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</si>
  <si>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</si>
  <si>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</si>
  <si>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</si>
  <si>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</si>
  <si>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</si>
  <si>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</si>
  <si>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</si>
  <si>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</si>
  <si>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</si>
  <si>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</si>
  <si>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</si>
  <si>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</si>
  <si>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</si>
  <si>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</si>
  <si>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</si>
  <si>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</si>
  <si>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</si>
  <si>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</si>
  <si>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</si>
  <si>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</si>
  <si>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</si>
  <si>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</si>
  <si>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</si>
  <si>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</si>
  <si>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</si>
  <si>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</si>
  <si>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</si>
  <si>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</si>
  <si>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</si>
  <si>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</si>
  <si>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</si>
  <si>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</si>
  <si>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</si>
  <si>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</si>
  <si>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</si>
  <si>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</si>
  <si>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</si>
  <si>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</si>
  <si>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</si>
  <si>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</si>
  <si>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</si>
  <si>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</si>
  <si>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</si>
  <si>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</si>
  <si>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</si>
  <si>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</si>
  <si>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</si>
  <si>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</si>
  <si>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</si>
  <si>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</si>
  <si>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</si>
  <si>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</si>
  <si>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</si>
  <si>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</si>
  <si>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</si>
  <si>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</si>
  <si>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</si>
  <si>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</si>
  <si>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</si>
  <si>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</si>
  <si>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</si>
  <si>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</si>
  <si>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</si>
  <si>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</si>
  <si>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</si>
  <si>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</si>
  <si>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</si>
  <si>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</si>
  <si>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</si>
  <si>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</si>
  <si>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</si>
  <si>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</si>
  <si>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</si>
  <si>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</si>
  <si>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</si>
  <si>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</si>
  <si>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</si>
  <si>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</si>
  <si>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</si>
  <si>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</si>
  <si>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</si>
  <si>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</si>
  <si>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</si>
  <si>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</si>
  <si>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</si>
  <si>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</si>
  <si>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</si>
  <si>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</si>
  <si>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</si>
  <si>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</si>
  <si>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</si>
  <si>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</si>
  <si>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</si>
  <si>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</si>
  <si>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</si>
  <si>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</si>
  <si>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</si>
  <si>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</si>
  <si>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</si>
  <si>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</si>
  <si>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</si>
  <si>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</si>
  <si>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</si>
  <si>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</si>
  <si>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</si>
  <si>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</si>
  <si>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</si>
  <si>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</si>
  <si>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</si>
  <si>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</si>
  <si>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</si>
  <si>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</si>
  <si>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</si>
  <si>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</si>
  <si>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</si>
  <si>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</si>
  <si>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</si>
  <si>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</si>
  <si>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</si>
  <si>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</si>
  <si>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</si>
  <si>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</si>
  <si>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</si>
  <si>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</si>
  <si>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</si>
  <si>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</si>
  <si>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</si>
  <si>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</si>
  <si>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</si>
  <si>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</si>
  <si>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</si>
  <si>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</si>
  <si>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</si>
  <si>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</si>
  <si>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</si>
  <si>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</si>
  <si>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</si>
  <si>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</si>
  <si>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</si>
  <si>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</si>
  <si>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</si>
  <si>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</si>
  <si>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</si>
  <si>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</si>
  <si>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</si>
  <si>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</si>
  <si>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</si>
  <si>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</si>
  <si>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</si>
  <si>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</si>
  <si>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</si>
  <si>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</si>
  <si>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</si>
  <si>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</si>
  <si>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</si>
  <si>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</si>
  <si>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</si>
  <si>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</si>
  <si>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</si>
  <si>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</si>
  <si>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</si>
  <si>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</si>
  <si>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</si>
  <si>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</si>
  <si>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</si>
  <si>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</si>
  <si>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</si>
  <si>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</si>
  <si>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</si>
  <si>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</si>
  <si>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</si>
  <si>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</si>
  <si>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</si>
  <si>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</si>
  <si>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</si>
  <si>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</si>
  <si>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</si>
  <si>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</si>
  <si>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</si>
  <si>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</si>
  <si>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</si>
  <si>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</si>
  <si>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</si>
  <si>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</si>
  <si>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</si>
  <si>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</si>
  <si>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</si>
  <si>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</si>
  <si>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</si>
  <si>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</si>
  <si>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</si>
  <si>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</si>
  <si>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</si>
  <si>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</si>
  <si>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</si>
  <si>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</si>
  <si>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</si>
  <si>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</si>
  <si>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</si>
  <si>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</si>
  <si>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</si>
  <si>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</si>
  <si>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</si>
  <si>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</si>
  <si>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</si>
  <si>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</si>
  <si>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</si>
  <si>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</si>
  <si>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</si>
  <si>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</si>
  <si>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</si>
  <si>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</si>
  <si>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</si>
  <si>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</si>
  <si>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</si>
  <si>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</si>
  <si>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</si>
  <si>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</si>
  <si>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</si>
  <si>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</si>
  <si>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</si>
  <si>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</si>
  <si>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</si>
  <si>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</si>
  <si>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</si>
  <si>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</si>
  <si>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</si>
  <si>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</si>
  <si>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</si>
  <si>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</si>
  <si>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</si>
  <si>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</si>
  <si>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</si>
  <si>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</si>
  <si>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</si>
  <si>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</si>
  <si>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</si>
  <si>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</si>
  <si>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</si>
  <si>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</si>
  <si>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</si>
  <si>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</si>
  <si>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</si>
  <si>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</si>
  <si>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</si>
  <si>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</si>
  <si>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</si>
  <si>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</si>
  <si>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</si>
  <si>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</si>
  <si>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</si>
  <si>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</si>
  <si>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</si>
  <si>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</si>
  <si>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</si>
  <si>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</si>
  <si>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</si>
  <si>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</si>
  <si>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</si>
  <si>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</si>
  <si>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</si>
  <si>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</si>
  <si>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</si>
  <si>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</si>
  <si>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</si>
  <si>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</si>
  <si>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</si>
  <si>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</si>
  <si>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</si>
  <si>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</si>
  <si>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</si>
  <si>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</si>
  <si>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</si>
  <si>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</si>
  <si>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</si>
  <si>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</si>
  <si>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</si>
  <si>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</si>
  <si>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</si>
  <si>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</si>
  <si>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</si>
  <si>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</si>
  <si>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</si>
  <si>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</si>
  <si>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</si>
  <si>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</si>
  <si>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</si>
  <si>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</si>
  <si>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</si>
  <si>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</si>
  <si>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</si>
  <si>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</si>
  <si>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</si>
  <si>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</si>
  <si>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</si>
  <si>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</si>
  <si>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</si>
  <si>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</si>
  <si>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</si>
  <si>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</si>
  <si>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</si>
  <si>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</si>
  <si>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</si>
  <si>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</si>
  <si>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</si>
  <si>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</si>
  <si>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</si>
  <si>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</si>
  <si>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</si>
  <si>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</si>
  <si>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</si>
  <si>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</si>
  <si>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</si>
  <si>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</si>
  <si>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</si>
  <si>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</si>
  <si>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</si>
  <si>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</si>
  <si>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</si>
  <si>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</si>
  <si>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</si>
  <si>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</si>
  <si>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</si>
  <si>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</si>
  <si>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</si>
  <si>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</si>
  <si>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</si>
  <si>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</si>
  <si>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</si>
  <si>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</si>
  <si>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</si>
  <si>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</si>
  <si>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</si>
  <si>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</si>
  <si>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</si>
  <si>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</si>
  <si>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</si>
  <si>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</si>
  <si>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</si>
  <si>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</si>
  <si>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</si>
  <si>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</si>
  <si>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</si>
  <si>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</si>
  <si>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</si>
  <si>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</si>
  <si>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</si>
  <si>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</si>
  <si>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</si>
  <si>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</si>
  <si>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</si>
  <si>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</si>
  <si>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</si>
  <si>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</si>
  <si>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</si>
  <si>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</si>
  <si>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</si>
  <si>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</si>
  <si>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</si>
  <si>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</si>
  <si>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</si>
  <si>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</si>
  <si>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</si>
  <si>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</si>
  <si>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</si>
  <si>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</si>
  <si>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</si>
  <si>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</si>
  <si>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</si>
  <si>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</si>
  <si>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</si>
  <si>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</si>
  <si>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</si>
  <si>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</si>
  <si>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</si>
  <si>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</si>
  <si>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</si>
  <si>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</si>
  <si>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</si>
  <si>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</si>
  <si>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</si>
  <si>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</si>
  <si>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</si>
  <si>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</si>
  <si>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</si>
  <si>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</si>
  <si>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</si>
  <si>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</si>
  <si>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</si>
  <si>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</si>
  <si>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</si>
  <si>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</si>
  <si>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</si>
  <si>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</si>
  <si>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</si>
  <si>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</si>
  <si>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</si>
  <si>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</si>
  <si>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</si>
  <si>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</si>
  <si>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</si>
  <si>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</si>
  <si>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</si>
  <si>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</si>
  <si>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</si>
  <si>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</si>
  <si>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</si>
  <si>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</si>
  <si>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</si>
  <si>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</si>
  <si>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</si>
  <si>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</si>
  <si>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</si>
  <si>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</si>
  <si>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</si>
  <si>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</si>
  <si>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</si>
  <si>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</si>
  <si>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</si>
  <si>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</si>
  <si>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</si>
  <si>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</si>
  <si>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</si>
  <si>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</si>
  <si>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</si>
  <si>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</si>
  <si>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</si>
  <si>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</si>
  <si>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</si>
  <si>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</si>
  <si>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</si>
  <si>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</si>
  <si>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</si>
  <si>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</si>
  <si>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</si>
  <si>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</si>
  <si>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</si>
  <si>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</si>
  <si>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</si>
  <si>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</si>
  <si>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</si>
  <si>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</si>
  <si>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</si>
  <si>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</si>
  <si>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</si>
  <si>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</si>
  <si>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</si>
  <si>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</si>
  <si>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</si>
  <si>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</si>
  <si>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</si>
  <si>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</si>
  <si>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</si>
  <si>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</si>
  <si>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</si>
  <si>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</si>
  <si>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</si>
  <si>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</si>
  <si>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</si>
  <si>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</si>
  <si>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</si>
  <si>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</si>
  <si>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</si>
  <si>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</si>
  <si>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</si>
  <si>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</si>
  <si>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</si>
  <si>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</si>
  <si>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</si>
  <si>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</si>
  <si>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</si>
  <si>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</si>
  <si>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</si>
  <si>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</si>
  <si>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</si>
  <si>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</si>
  <si>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</si>
  <si>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</si>
  <si>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</si>
  <si>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</si>
  <si>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</si>
  <si>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</si>
  <si>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</si>
  <si>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</si>
  <si>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</si>
  <si>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</si>
  <si>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</si>
  <si>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</si>
  <si>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</si>
  <si>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</si>
  <si>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</si>
  <si>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</si>
  <si>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</si>
  <si>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</si>
  <si>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</si>
  <si>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</si>
  <si>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</si>
  <si>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</si>
  <si>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</si>
  <si>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</si>
  <si>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</si>
  <si>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</si>
  <si>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</si>
  <si>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</si>
  <si>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</si>
  <si>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</si>
  <si>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</si>
  <si>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</si>
  <si>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</si>
  <si>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</si>
  <si>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</si>
  <si>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</si>
  <si>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</si>
  <si>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</si>
  <si>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</si>
  <si>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</si>
  <si>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</si>
  <si>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</si>
  <si>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</si>
  <si>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</si>
  <si>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</si>
  <si>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</si>
  <si>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</si>
  <si>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</si>
  <si>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</si>
  <si>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</si>
  <si>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</si>
  <si>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</si>
  <si>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</si>
  <si>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</si>
  <si>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</si>
  <si>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</si>
  <si>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</si>
  <si>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</si>
  <si>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</si>
  <si>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</si>
  <si>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</si>
  <si>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</si>
  <si>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</si>
  <si>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</si>
  <si>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</si>
  <si>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</si>
  <si>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</si>
  <si>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</si>
  <si>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</si>
  <si>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</si>
  <si>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</si>
  <si>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</si>
  <si>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</si>
  <si>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</si>
  <si>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</si>
  <si>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</si>
  <si>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</si>
  <si>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</si>
  <si>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</si>
  <si>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</si>
  <si>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</si>
  <si>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</si>
  <si>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</si>
  <si>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</si>
  <si>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</si>
  <si>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</si>
  <si>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</si>
  <si>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</si>
  <si>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</si>
  <si>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</si>
  <si>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</si>
  <si>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</si>
  <si>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</si>
  <si>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</si>
  <si>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</si>
  <si>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</si>
  <si>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</si>
  <si>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</si>
  <si>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</si>
  <si>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</si>
  <si>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</si>
  <si>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</si>
  <si>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</si>
  <si>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</si>
  <si>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</si>
  <si>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</si>
  <si>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</si>
  <si>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</si>
  <si>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</si>
  <si>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</si>
  <si>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</si>
  <si>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</si>
  <si>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</si>
  <si>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</si>
  <si>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</si>
  <si>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</si>
  <si>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</si>
  <si>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</si>
  <si>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</si>
  <si>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</si>
  <si>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</si>
  <si>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</si>
  <si>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</si>
  <si>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</si>
  <si>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</si>
  <si>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</si>
  <si>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</si>
  <si>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</si>
  <si>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</si>
  <si>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</si>
  <si>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</si>
  <si>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</si>
  <si>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</si>
  <si>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</si>
  <si>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</si>
  <si>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</si>
  <si>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</si>
  <si>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</si>
  <si>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</si>
  <si>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</si>
  <si>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</si>
  <si>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</si>
  <si>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</si>
  <si>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</si>
  <si>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</si>
  <si>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</si>
  <si>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</si>
  <si>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</si>
  <si>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</si>
  <si>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</si>
  <si>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</si>
  <si>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</si>
  <si>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</si>
  <si>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</si>
  <si>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</si>
  <si>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</si>
  <si>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</si>
  <si>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</si>
  <si>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</si>
  <si>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</si>
  <si>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</si>
  <si>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</si>
  <si>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</si>
  <si>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</si>
  <si>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</si>
  <si>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</si>
  <si>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</si>
  <si>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</si>
  <si>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</si>
  <si>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</si>
  <si>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</si>
  <si>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</si>
  <si>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</si>
  <si>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</si>
  <si>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</si>
  <si>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</si>
  <si>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</si>
  <si>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</si>
  <si>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</si>
  <si>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</si>
  <si>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</si>
  <si>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</si>
  <si>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</si>
  <si>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</si>
  <si>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</si>
  <si>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</si>
  <si>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</si>
  <si>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</si>
  <si>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</si>
  <si>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</si>
  <si>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</si>
  <si>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</si>
  <si>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</si>
  <si>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</si>
  <si>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</si>
  <si>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</si>
  <si>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</si>
  <si>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</si>
  <si>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</si>
  <si>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</si>
  <si>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</si>
  <si>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</si>
  <si>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</si>
  <si>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</si>
  <si>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</si>
  <si>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</si>
  <si>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</si>
  <si>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</si>
  <si>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</si>
  <si>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</si>
  <si>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</si>
  <si>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</si>
  <si>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</si>
  <si>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</si>
  <si>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</si>
  <si>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</si>
  <si>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</si>
  <si>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</si>
  <si>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</si>
  <si>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</si>
  <si>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</si>
  <si>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</si>
  <si>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</si>
  <si>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</si>
  <si>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</si>
  <si>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</si>
  <si>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</si>
  <si>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</si>
  <si>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</si>
  <si>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</si>
  <si>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</si>
  <si>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</si>
  <si>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</si>
  <si>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</si>
  <si>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</si>
  <si>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</si>
  <si>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</si>
  <si>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</si>
  <si>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</si>
  <si>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</si>
  <si>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</si>
  <si>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</si>
  <si>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</si>
  <si>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</si>
  <si>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</si>
  <si>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</si>
  <si>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</si>
  <si>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</si>
  <si>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</si>
  <si>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</si>
  <si>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</si>
  <si>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</si>
  <si>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</si>
  <si>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</si>
  <si>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</si>
  <si>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</si>
  <si>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</si>
  <si>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</si>
  <si>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</si>
  <si>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</si>
  <si>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</si>
  <si>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</si>
  <si>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</si>
  <si>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</si>
  <si>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</si>
  <si>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</si>
  <si>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</si>
  <si>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</si>
  <si>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</si>
  <si>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</si>
  <si>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</si>
  <si>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</si>
  <si>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</si>
  <si>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</si>
  <si>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</si>
  <si>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</si>
  <si>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</si>
  <si>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</si>
  <si>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</si>
  <si>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</si>
  <si>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</si>
  <si>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</si>
  <si>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</si>
  <si>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</si>
  <si>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</si>
  <si>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</si>
  <si>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</si>
  <si>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</si>
  <si>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</si>
  <si>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</si>
  <si>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</si>
  <si>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</si>
  <si>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</si>
  <si>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</si>
  <si>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</si>
  <si>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</si>
  <si>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</si>
  <si>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</si>
  <si>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</si>
  <si>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</si>
  <si>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</si>
  <si>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</si>
  <si>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</si>
  <si>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</si>
  <si>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</si>
  <si>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</si>
  <si>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</si>
  <si>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</si>
  <si>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</si>
  <si>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</si>
  <si>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</si>
  <si>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</si>
  <si>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</si>
  <si>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</si>
  <si>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</si>
  <si>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</si>
  <si>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</si>
  <si>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</si>
  <si>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</si>
  <si>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</si>
  <si>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</si>
  <si>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</si>
  <si>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</si>
  <si>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</si>
  <si>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</si>
  <si>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</si>
  <si>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</si>
  <si>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</si>
  <si>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</si>
  <si>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</si>
  <si>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</si>
  <si>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</si>
  <si>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</si>
  <si>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</si>
  <si>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</si>
  <si>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</si>
  <si>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</si>
  <si>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</si>
  <si>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</si>
  <si>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</si>
  <si>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</si>
  <si>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</si>
  <si>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</si>
  <si>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</si>
  <si>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</si>
  <si>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</si>
  <si>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</si>
  <si>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</si>
  <si>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</si>
  <si>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</si>
  <si>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</si>
  <si>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</si>
  <si>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</si>
  <si>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</si>
  <si>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</si>
  <si>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</si>
  <si>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</si>
  <si>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</si>
  <si>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</si>
  <si>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</si>
  <si>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</si>
  <si>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</si>
  <si>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</si>
  <si>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</si>
  <si>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</si>
  <si>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</si>
  <si>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</si>
  <si>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</si>
  <si>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</si>
  <si>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</si>
  <si>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</si>
  <si>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</si>
  <si>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</si>
  <si>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</si>
  <si>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</si>
  <si>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</si>
  <si>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</si>
  <si>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</si>
  <si>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</si>
  <si>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</si>
  <si>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</si>
  <si>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</si>
  <si>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</si>
  <si>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</si>
  <si>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</si>
  <si>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</si>
  <si>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</si>
  <si>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</si>
  <si>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</si>
  <si>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</si>
  <si>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</si>
  <si>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</si>
  <si>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</si>
  <si>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</si>
  <si>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</si>
  <si>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</si>
  <si>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</si>
  <si>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</si>
  <si>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</si>
  <si>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</si>
  <si>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</si>
  <si>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</si>
  <si>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</si>
  <si>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</si>
  <si>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</si>
  <si>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</si>
  <si>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</si>
  <si>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</si>
  <si>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</si>
  <si>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</si>
  <si>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</si>
  <si>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</si>
  <si>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</si>
  <si>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</si>
  <si>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</si>
  <si>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</si>
  <si>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</si>
  <si>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</si>
  <si>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</si>
  <si>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</si>
  <si>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</si>
  <si>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</si>
  <si>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</si>
  <si>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</si>
  <si>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</si>
  <si>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</si>
  <si>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</si>
  <si>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</si>
  <si>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</si>
  <si>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</si>
  <si>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</si>
  <si>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</si>
  <si>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</si>
  <si>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</si>
  <si>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</si>
  <si>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</si>
  <si>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</si>
  <si>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</si>
  <si>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</si>
  <si>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</si>
  <si>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</si>
  <si>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</si>
  <si>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</si>
  <si>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</si>
  <si>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</si>
  <si>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</si>
  <si>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</si>
  <si>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</si>
  <si>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</si>
  <si>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</si>
  <si>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</si>
  <si>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</si>
  <si>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</si>
  <si>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</si>
  <si>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</si>
  <si>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</si>
  <si>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</si>
  <si>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</si>
  <si>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</si>
  <si>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</si>
  <si>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</si>
  <si>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</si>
  <si>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</si>
  <si>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</si>
  <si>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</si>
  <si>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</si>
  <si>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</si>
  <si>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</si>
  <si>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</si>
  <si>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</si>
  <si>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</si>
  <si>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</si>
  <si>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</si>
  <si>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</si>
  <si>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</si>
  <si>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</si>
  <si>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</si>
  <si>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</si>
  <si>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</si>
  <si>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</si>
  <si>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</si>
  <si>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</si>
  <si>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</si>
  <si>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</si>
  <si>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</si>
  <si>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</si>
  <si>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</si>
  <si>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</si>
  <si>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</si>
  <si>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</si>
  <si>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</si>
  <si>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</si>
  <si>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</si>
  <si>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</si>
  <si>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</si>
  <si>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</si>
  <si>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</si>
  <si>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</si>
  <si>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</si>
  <si>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</si>
  <si>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</si>
  <si>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</si>
  <si>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</si>
  <si>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</si>
  <si>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</si>
  <si>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</si>
  <si>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</si>
  <si>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</si>
  <si>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</si>
  <si>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</si>
  <si>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</si>
  <si>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</si>
  <si>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</si>
  <si>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</si>
  <si>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</si>
  <si>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</si>
  <si>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</si>
  <si>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</si>
  <si>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</si>
  <si>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</si>
  <si>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</si>
  <si>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</si>
  <si>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</si>
  <si>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</si>
  <si>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</si>
  <si>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</si>
  <si>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</si>
  <si>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</si>
  <si>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</si>
  <si>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</si>
  <si>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</si>
  <si>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</si>
  <si>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</si>
  <si>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</si>
  <si>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</si>
  <si>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</si>
  <si>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</si>
  <si>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</si>
  <si>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</si>
  <si>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</si>
  <si>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</si>
  <si>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</si>
  <si>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</si>
  <si>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</si>
  <si>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</si>
  <si>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</si>
  <si>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</si>
  <si>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</si>
  <si>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</si>
  <si>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</si>
  <si>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</si>
  <si>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</si>
  <si>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</si>
  <si>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</si>
  <si>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</si>
  <si>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</si>
  <si>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</si>
  <si>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</si>
  <si>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</si>
  <si>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</si>
  <si>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</si>
  <si>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</si>
  <si>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</si>
  <si>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</si>
  <si>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</si>
  <si>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</si>
  <si>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</si>
  <si>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</si>
  <si>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</si>
  <si>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</si>
  <si>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</si>
  <si>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</si>
  <si>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</si>
  <si>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</si>
  <si>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</si>
  <si>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</si>
  <si>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</si>
  <si>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</si>
  <si>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</si>
  <si>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</si>
  <si>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</si>
  <si>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</si>
  <si>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</si>
  <si>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</si>
  <si>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</si>
  <si>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</si>
  <si>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</si>
  <si>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</si>
  <si>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</si>
  <si>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</si>
  <si>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</si>
  <si>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</si>
  <si>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</si>
  <si>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</si>
  <si>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</si>
  <si>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</si>
  <si>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</si>
  <si>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</si>
  <si>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</si>
  <si>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</si>
  <si>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</si>
  <si>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</si>
  <si>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</si>
  <si>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</si>
  <si>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</si>
  <si>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</si>
  <si>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</si>
  <si>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</si>
  <si>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</si>
  <si>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</si>
  <si>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</si>
  <si>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</si>
  <si>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</si>
  <si>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</si>
  <si>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</si>
  <si>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</si>
  <si>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</si>
  <si>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</si>
  <si>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</si>
  <si>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</si>
  <si>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</si>
  <si>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</si>
  <si>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</si>
  <si>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</si>
  <si>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</si>
  <si>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</si>
  <si>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</si>
  <si>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</si>
  <si>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</si>
  <si>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</si>
  <si>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</si>
  <si>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</si>
  <si>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</si>
  <si>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</si>
  <si>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</si>
  <si>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</si>
  <si>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</si>
  <si>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</si>
  <si>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</si>
  <si>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</si>
  <si>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</si>
  <si>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</si>
  <si>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</si>
  <si>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</si>
  <si>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</si>
  <si>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</si>
  <si>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</si>
  <si>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</si>
  <si>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</si>
  <si>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</si>
  <si>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</si>
  <si>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</si>
  <si>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</si>
  <si>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</si>
  <si>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</si>
  <si>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</si>
  <si>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</si>
  <si>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</si>
  <si>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</si>
  <si>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</si>
  <si>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</si>
  <si>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</si>
  <si>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</si>
  <si>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</si>
  <si>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</si>
  <si>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</si>
  <si>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</si>
  <si>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</si>
  <si>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</si>
  <si>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</si>
  <si>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</si>
  <si>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</si>
  <si>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</si>
  <si>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</si>
  <si>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</si>
  <si>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</si>
  <si>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</si>
  <si>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</si>
  <si>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</si>
  <si>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</si>
  <si>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</si>
  <si>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</si>
  <si>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</si>
  <si>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</si>
  <si>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</si>
  <si>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</si>
  <si>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</si>
  <si>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</si>
  <si>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</si>
  <si>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</si>
  <si>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</si>
  <si>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</si>
  <si>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</si>
  <si>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</si>
  <si>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</si>
  <si>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</si>
  <si>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</si>
  <si>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</si>
  <si>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</si>
  <si>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</si>
  <si>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</si>
  <si>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</si>
  <si>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</si>
  <si>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</si>
  <si>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</si>
  <si>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</si>
  <si>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</si>
  <si>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</si>
  <si>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</si>
  <si>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</si>
  <si>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</si>
  <si>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</si>
  <si>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</si>
  <si>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</si>
  <si>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</si>
  <si>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</si>
  <si>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</si>
  <si>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</si>
  <si>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</si>
  <si>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</si>
  <si>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</si>
  <si>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</si>
  <si>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</si>
  <si>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</si>
  <si>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</si>
  <si>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</si>
  <si>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</si>
  <si>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</si>
  <si>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</si>
  <si>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</si>
  <si>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</si>
  <si>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</si>
  <si>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</si>
  <si>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</si>
  <si>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</si>
  <si>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</si>
  <si>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</si>
  <si>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</si>
  <si>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</si>
  <si>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</si>
  <si>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</si>
  <si>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</si>
  <si>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</si>
  <si>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</si>
  <si>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</si>
  <si>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</si>
  <si>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</si>
  <si>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</si>
  <si>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</si>
  <si>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</si>
  <si>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</si>
  <si>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</si>
  <si>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</si>
  <si>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</si>
  <si>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</si>
  <si>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</si>
  <si>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</si>
  <si>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</si>
  <si>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</si>
  <si>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</si>
  <si>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</si>
  <si>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</si>
  <si>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</si>
  <si>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</si>
  <si>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</si>
  <si>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</si>
  <si>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</si>
  <si>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</si>
  <si>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</si>
  <si>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</si>
  <si>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</si>
  <si>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</si>
  <si>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</si>
  <si>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</si>
  <si>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</si>
  <si>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</si>
  <si>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</si>
  <si>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</si>
  <si>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</si>
  <si>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</si>
  <si>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</si>
  <si>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</si>
  <si>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</si>
  <si>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</si>
  <si>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</si>
  <si>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</si>
  <si>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</si>
  <si>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</si>
  <si>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</si>
  <si>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</si>
  <si>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</si>
  <si>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</si>
  <si>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</si>
  <si>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</si>
  <si>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</si>
  <si>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</si>
  <si>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</si>
  <si>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</si>
  <si>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</si>
  <si>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</si>
  <si>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</si>
  <si>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</si>
  <si>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</si>
  <si>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</si>
  <si>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</si>
  <si>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</si>
  <si>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</si>
  <si>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</si>
  <si>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</si>
  <si>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</si>
  <si>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</si>
  <si>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</si>
  <si>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</si>
  <si>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</si>
  <si>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</si>
  <si>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</si>
  <si>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</si>
  <si>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</si>
  <si>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</si>
  <si>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</si>
  <si>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</si>
  <si>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</si>
  <si>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</si>
  <si>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</si>
  <si>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</si>
  <si>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</si>
  <si>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</si>
  <si>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</si>
  <si>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</si>
  <si>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</si>
  <si>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</si>
  <si>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</si>
  <si>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</si>
  <si>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</si>
  <si>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</si>
  <si>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</si>
  <si>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</si>
  <si>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</si>
  <si>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</si>
  <si>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</si>
  <si>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</si>
  <si>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</si>
  <si>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</si>
  <si>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</si>
  <si>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</si>
  <si>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</si>
  <si>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</si>
  <si>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</si>
  <si>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</si>
  <si>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</si>
  <si>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</si>
  <si>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</si>
  <si>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</si>
  <si>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</si>
  <si>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</si>
  <si>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</si>
  <si>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</si>
  <si>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</si>
  <si>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</si>
  <si>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</si>
  <si>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</si>
  <si>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</si>
  <si>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</si>
  <si>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</si>
  <si>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</si>
  <si>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</si>
  <si>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</si>
  <si>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</si>
  <si>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</si>
  <si>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</si>
  <si>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</si>
  <si>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</si>
  <si>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</si>
  <si>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</si>
  <si>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</si>
  <si>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</si>
  <si>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</si>
  <si>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</si>
  <si>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</si>
  <si>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</si>
  <si>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</si>
  <si>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</si>
  <si>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</si>
  <si>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</si>
  <si>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</si>
  <si>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</si>
  <si>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</si>
  <si>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</si>
  <si>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</si>
  <si>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</si>
  <si>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</si>
  <si>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</si>
  <si>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</si>
  <si>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</si>
  <si>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</si>
  <si>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</si>
  <si>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</si>
  <si>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</si>
  <si>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</si>
  <si>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</si>
  <si>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</si>
  <si>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</si>
  <si>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</si>
  <si>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</si>
  <si>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</si>
  <si>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</si>
  <si>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</si>
  <si>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</si>
  <si>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</si>
  <si>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</si>
  <si>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</si>
  <si>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</si>
  <si>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</si>
  <si>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</si>
  <si>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</si>
  <si>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</si>
  <si>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</si>
  <si>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</si>
  <si>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</si>
  <si>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</si>
  <si>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</si>
  <si>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</si>
  <si>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</si>
  <si>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</si>
  <si>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</si>
  <si>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</si>
  <si>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</si>
  <si>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</si>
  <si>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</si>
  <si>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</si>
  <si>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</si>
  <si>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</si>
  <si>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</si>
  <si>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</si>
  <si>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</si>
  <si>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</si>
  <si>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</si>
  <si>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</si>
  <si>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</si>
  <si>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</si>
  <si>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</si>
  <si>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</si>
  <si>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</si>
  <si>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</si>
  <si>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</si>
  <si>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</si>
  <si>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</si>
  <si>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</si>
  <si>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</si>
  <si>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</si>
  <si>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</si>
  <si>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</si>
  <si>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</si>
  <si>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</si>
  <si>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</si>
  <si>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</si>
  <si>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</si>
  <si>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</si>
  <si>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</si>
  <si>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</si>
  <si>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</si>
  <si>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</si>
  <si>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</si>
  <si>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</si>
  <si>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</si>
  <si>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</si>
  <si>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</si>
  <si>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</si>
  <si>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</si>
  <si>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</si>
  <si>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</si>
  <si>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</si>
  <si>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</si>
  <si>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</si>
  <si>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</si>
  <si>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</si>
  <si>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</si>
  <si>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</si>
  <si>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</si>
  <si>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</si>
  <si>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</si>
  <si>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</si>
  <si>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</si>
  <si>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</si>
  <si>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</si>
  <si>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</si>
  <si>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</si>
  <si>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</si>
  <si>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</si>
  <si>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</si>
  <si>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</si>
  <si>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</si>
  <si>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</si>
  <si>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</si>
  <si>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</si>
  <si>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</si>
  <si>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</si>
  <si>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</si>
  <si>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</si>
  <si>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</si>
  <si>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</si>
  <si>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</si>
  <si>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</si>
  <si>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</si>
  <si>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</si>
  <si>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</si>
  <si>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</si>
  <si>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</si>
  <si>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</si>
  <si>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</si>
  <si>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</si>
  <si>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</si>
  <si>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</si>
  <si>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</si>
  <si>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</si>
  <si>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</si>
  <si>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</si>
  <si>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</si>
  <si>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</si>
  <si>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</si>
  <si>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</si>
  <si>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</si>
  <si>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</si>
  <si>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</si>
  <si>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</si>
  <si>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</si>
  <si>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</si>
  <si>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</si>
  <si>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</si>
  <si>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</si>
  <si>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</si>
  <si>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</si>
  <si>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</si>
  <si>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</si>
  <si>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</si>
  <si>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</si>
  <si>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</si>
  <si>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</si>
  <si>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</si>
  <si>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</si>
  <si>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</si>
  <si>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</si>
  <si>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</si>
  <si>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</si>
  <si>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</si>
  <si>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</si>
  <si>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</si>
  <si>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</si>
  <si>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</si>
  <si>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</si>
  <si>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</si>
  <si>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</si>
  <si>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</si>
  <si>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</si>
  <si>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</si>
  <si>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</si>
  <si>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</si>
  <si>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</si>
  <si>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</si>
  <si>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</si>
  <si>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</si>
  <si>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</si>
  <si>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</si>
  <si>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</si>
  <si>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</si>
  <si>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</si>
  <si>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</si>
  <si>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</si>
  <si>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</si>
  <si>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</si>
  <si>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</si>
  <si>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</si>
  <si>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</si>
  <si>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</si>
  <si>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</si>
  <si>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</si>
  <si>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</si>
  <si>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</si>
  <si>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</si>
  <si>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</si>
  <si>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</si>
  <si>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</si>
  <si>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</si>
  <si>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</si>
  <si>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</si>
  <si>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</si>
  <si>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</si>
  <si>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</si>
  <si>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</si>
  <si>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</si>
  <si>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</si>
  <si>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</si>
  <si>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</si>
  <si>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</si>
  <si>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</si>
  <si>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</si>
  <si>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</si>
  <si>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</si>
  <si>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</si>
  <si>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</si>
  <si>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</si>
  <si>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</si>
  <si>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</si>
  <si>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</si>
  <si>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</si>
  <si>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</si>
  <si>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</si>
  <si>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</si>
  <si>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</si>
  <si>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</si>
  <si>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</si>
  <si>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</si>
  <si>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</si>
  <si>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</si>
  <si>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</si>
  <si>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</si>
  <si>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</si>
  <si>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</si>
  <si>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</si>
  <si>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</si>
  <si>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</si>
  <si>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</si>
  <si>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</si>
  <si>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</si>
  <si>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</si>
  <si>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</si>
  <si>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</si>
  <si>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</si>
  <si>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</si>
  <si>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</si>
  <si>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</si>
  <si>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</si>
  <si>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</si>
  <si>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</si>
  <si>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</si>
  <si>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</si>
  <si>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</si>
  <si>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</si>
  <si>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</si>
  <si>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</si>
  <si>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</si>
  <si>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</si>
  <si>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</si>
  <si>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</si>
  <si>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</si>
  <si>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</si>
  <si>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</si>
  <si>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</si>
  <si>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</si>
  <si>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</si>
  <si>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</si>
  <si>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</si>
  <si>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</si>
  <si>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</si>
  <si>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</si>
  <si>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</si>
  <si>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</si>
  <si>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</si>
  <si>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</si>
  <si>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</si>
  <si>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</si>
  <si>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</si>
  <si>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</si>
  <si>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</si>
  <si>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</si>
  <si>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</si>
  <si>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</si>
  <si>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</si>
  <si>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</si>
  <si>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</si>
  <si>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</si>
  <si>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</si>
  <si>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</si>
  <si>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</si>
  <si>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</si>
  <si>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</si>
  <si>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</si>
  <si>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</si>
  <si>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</si>
  <si>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</si>
  <si>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</si>
  <si>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</si>
  <si>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</si>
  <si>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</si>
  <si>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</si>
  <si>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</si>
  <si>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</si>
  <si>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</si>
  <si>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</si>
  <si>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</si>
  <si>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</si>
  <si>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</si>
  <si>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</si>
  <si>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</si>
  <si>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</si>
  <si>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</si>
  <si>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</si>
  <si>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</si>
  <si>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</si>
  <si>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</si>
  <si>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</si>
  <si>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</si>
  <si>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</si>
  <si>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</si>
  <si>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</si>
  <si>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</si>
  <si>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</si>
  <si>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</si>
  <si>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</si>
  <si>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</si>
  <si>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</si>
  <si>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</si>
  <si>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</si>
  <si>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</si>
  <si>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</si>
  <si>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</si>
  <si>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</si>
  <si>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</si>
  <si>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</si>
  <si>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</si>
  <si>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</si>
  <si>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</si>
  <si>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</si>
  <si>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</si>
  <si>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</si>
  <si>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</si>
  <si>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</si>
  <si>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</si>
  <si>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</si>
  <si>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</si>
  <si>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</si>
  <si>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</si>
  <si>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</si>
  <si>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</si>
  <si>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</si>
  <si>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</si>
  <si>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</si>
  <si>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</si>
  <si>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</si>
  <si>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</si>
  <si>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</si>
  <si>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</si>
  <si>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</si>
  <si>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</si>
  <si>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</si>
  <si>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</si>
  <si>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</si>
  <si>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</si>
  <si>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</si>
  <si>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</si>
  <si>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</si>
  <si>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</si>
  <si>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</si>
  <si>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</si>
  <si>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</si>
  <si>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</si>
  <si>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</si>
  <si>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</si>
  <si>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</si>
  <si>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</si>
  <si>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</si>
  <si>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</si>
  <si>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</si>
  <si>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</si>
  <si>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</si>
  <si>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</si>
  <si>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</si>
  <si>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</si>
  <si>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</si>
  <si>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</si>
  <si>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</si>
  <si>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</si>
  <si>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</si>
  <si>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</si>
  <si>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</si>
  <si>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</si>
  <si>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</si>
  <si>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</si>
  <si>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</si>
  <si>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</si>
  <si>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</si>
  <si>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</si>
  <si>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</si>
  <si>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</si>
  <si>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</si>
  <si>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</si>
  <si>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</si>
  <si>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</si>
  <si>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</si>
  <si>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</si>
  <si>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</si>
  <si>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</si>
  <si>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</si>
  <si>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</si>
  <si>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</si>
  <si>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</si>
  <si>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</si>
  <si>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</si>
  <si>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</si>
  <si>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</si>
  <si>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</si>
  <si>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</si>
  <si>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</si>
  <si>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</si>
  <si>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</si>
  <si>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</si>
  <si>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</si>
  <si>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</si>
  <si>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</si>
  <si>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</si>
  <si>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</si>
  <si>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</si>
  <si>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</si>
  <si>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</si>
  <si>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</si>
  <si>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</si>
  <si>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</si>
  <si>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</si>
  <si>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</si>
  <si>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</si>
  <si>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</si>
  <si>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</si>
  <si>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</si>
  <si>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</si>
  <si>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</si>
  <si>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</si>
  <si>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</si>
  <si>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</si>
  <si>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</si>
  <si>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</si>
  <si>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</si>
  <si>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</si>
  <si>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</si>
  <si>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</si>
  <si>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</si>
  <si>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</si>
  <si>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</si>
  <si>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</si>
  <si>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</si>
  <si>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</si>
  <si>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</si>
  <si>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</si>
  <si>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</si>
  <si>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</si>
  <si>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</si>
  <si>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</si>
  <si>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</si>
  <si>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</si>
  <si>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</si>
  <si>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</si>
  <si>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</si>
  <si>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</si>
  <si>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</si>
  <si>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</si>
  <si>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</si>
  <si>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</si>
  <si>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</si>
  <si>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</si>
  <si>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</si>
  <si>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</si>
  <si>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</si>
  <si>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</si>
  <si>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</si>
  <si>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</si>
  <si>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</si>
  <si>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</si>
  <si>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</si>
  <si>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</si>
  <si>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</si>
  <si>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</si>
  <si>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</si>
  <si>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</si>
  <si>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</si>
  <si>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</si>
  <si>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</si>
  <si>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</si>
  <si>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</si>
  <si>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</si>
  <si>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</si>
  <si>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</si>
  <si>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</si>
  <si>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</si>
  <si>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</si>
  <si>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</si>
  <si>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</si>
  <si>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</si>
  <si>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</si>
  <si>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</si>
  <si>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</si>
  <si>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</si>
  <si>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</si>
  <si>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</si>
  <si>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</si>
  <si>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</si>
  <si>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</si>
  <si>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</si>
  <si>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</si>
  <si>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</si>
  <si>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</si>
  <si>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</si>
  <si>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</si>
  <si>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</si>
  <si>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</si>
  <si>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</si>
  <si>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</si>
  <si>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</si>
  <si>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</si>
  <si>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</si>
  <si>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</si>
  <si>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</si>
  <si>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</si>
  <si>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</si>
  <si>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</si>
  <si>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</si>
  <si>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</si>
  <si>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</si>
  <si>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</si>
  <si>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</si>
  <si>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</si>
  <si>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</si>
  <si>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</si>
  <si>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</si>
  <si>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</si>
  <si>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</si>
  <si>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</si>
  <si>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</si>
  <si>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</si>
  <si>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</si>
  <si>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</si>
  <si>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</si>
  <si>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</si>
  <si>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</si>
  <si>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</si>
  <si>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</si>
  <si>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</si>
  <si>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</si>
  <si>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</si>
  <si>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</si>
  <si>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</si>
  <si>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</si>
  <si>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</si>
  <si>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</si>
  <si>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</si>
  <si>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</si>
  <si>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</si>
  <si>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</si>
  <si>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</si>
  <si>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</si>
  <si>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</si>
  <si>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</si>
  <si>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</si>
  <si>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</si>
  <si>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</si>
  <si>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</si>
  <si>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</si>
  <si>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</si>
  <si>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</si>
  <si>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</si>
  <si>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</si>
  <si>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</si>
  <si>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</si>
  <si>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</si>
  <si>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</si>
  <si>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</si>
  <si>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</si>
  <si>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</si>
  <si>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</si>
  <si>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</si>
  <si>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</si>
  <si>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</si>
  <si>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</si>
  <si>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</si>
  <si>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</si>
  <si>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</si>
  <si>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</si>
  <si>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</si>
  <si>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</si>
  <si>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</si>
  <si>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</si>
  <si>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</si>
  <si>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</si>
  <si>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</si>
  <si>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</si>
  <si>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</si>
  <si>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</si>
  <si>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</si>
  <si>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</si>
  <si>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</si>
  <si>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</si>
  <si>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</si>
  <si>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</si>
  <si>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</si>
  <si>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</si>
  <si>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</si>
  <si>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</si>
  <si>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</si>
  <si>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</si>
  <si>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</si>
  <si>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</si>
  <si>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</si>
  <si>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</si>
  <si>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</si>
  <si>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</si>
  <si>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</si>
  <si>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</si>
  <si>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</si>
  <si>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</si>
  <si>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</si>
  <si>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</si>
  <si>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</si>
  <si>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</si>
  <si>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</si>
  <si>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</si>
  <si>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</si>
  <si>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</si>
  <si>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</si>
  <si>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</si>
  <si>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</si>
  <si>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</si>
  <si>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</si>
  <si>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</si>
  <si>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</si>
  <si>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</si>
  <si>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</si>
  <si>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</si>
  <si>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</si>
  <si>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</si>
  <si>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</si>
  <si>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</si>
  <si>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</si>
  <si>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</si>
  <si>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</si>
  <si>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</si>
  <si>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</si>
  <si>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</si>
  <si>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</si>
  <si>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</si>
  <si>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</si>
  <si>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</si>
  <si>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</si>
  <si>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</si>
  <si>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</si>
  <si>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</si>
  <si>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</si>
  <si>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</si>
  <si>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</si>
  <si>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</si>
  <si>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</si>
  <si>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</si>
  <si>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</si>
  <si>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</si>
  <si>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</si>
  <si>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</si>
  <si>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</si>
  <si>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</si>
  <si>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</si>
  <si>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</si>
  <si>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</si>
  <si>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</si>
  <si>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</si>
  <si>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</si>
  <si>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</si>
  <si>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</si>
  <si>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</si>
  <si>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</si>
  <si>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</si>
  <si>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</si>
  <si>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</si>
  <si>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</si>
  <si>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</si>
  <si>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</si>
  <si>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</si>
  <si>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</si>
  <si>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</si>
  <si>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</si>
  <si>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</si>
  <si>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</si>
  <si>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</si>
  <si>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</si>
  <si>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</si>
  <si>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</si>
  <si>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</si>
  <si>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</si>
  <si>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</si>
  <si>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</si>
  <si>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</si>
  <si>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</si>
  <si>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</si>
  <si>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</si>
  <si>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</si>
  <si>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</si>
  <si>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</si>
  <si>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</si>
  <si>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</si>
  <si>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</si>
  <si>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</si>
  <si>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</si>
  <si>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</si>
  <si>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</si>
  <si>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</si>
  <si>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</si>
  <si>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</si>
  <si>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</si>
  <si>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</si>
  <si>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</si>
  <si>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</si>
  <si>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</si>
  <si>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</si>
  <si>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</si>
  <si>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</si>
  <si>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</si>
  <si>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</si>
  <si>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</si>
  <si>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</si>
  <si>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</si>
  <si>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</si>
  <si>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</si>
  <si>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</si>
  <si>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</si>
  <si>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</si>
  <si>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</si>
  <si>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</si>
  <si>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</si>
  <si>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</si>
  <si>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</si>
  <si>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</si>
  <si>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</si>
  <si>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</si>
  <si>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</si>
  <si>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</si>
  <si>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</si>
  <si>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</si>
  <si>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</si>
  <si>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</si>
  <si>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</si>
  <si>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</si>
  <si>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</si>
  <si>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</si>
  <si>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</si>
  <si>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</si>
  <si>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</si>
  <si>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</si>
  <si>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</si>
  <si>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</si>
  <si>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</si>
  <si>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</si>
  <si>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</si>
  <si>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</si>
  <si>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</si>
  <si>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</si>
  <si>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</si>
  <si>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</si>
  <si>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</si>
  <si>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</si>
  <si>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</si>
  <si>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</si>
  <si>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</si>
  <si>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</si>
  <si>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</si>
  <si>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</si>
  <si>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</si>
  <si>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</si>
  <si>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</si>
  <si>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</si>
  <si>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</si>
  <si>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</si>
  <si>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</si>
  <si>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</si>
  <si>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</si>
  <si>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</si>
  <si>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</si>
  <si>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</si>
  <si>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</si>
  <si>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</si>
  <si>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</si>
  <si>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</si>
  <si>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</si>
  <si>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</si>
  <si>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</si>
  <si>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</si>
  <si>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</si>
  <si>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</si>
  <si>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</si>
  <si>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</si>
  <si>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</si>
  <si>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</si>
  <si>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</si>
  <si>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</si>
  <si>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</si>
  <si>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</si>
  <si>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</si>
  <si>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</si>
  <si>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</si>
  <si>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</si>
  <si>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</si>
  <si>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</si>
  <si>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</si>
  <si>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</si>
  <si>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</si>
  <si>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</si>
  <si>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</si>
  <si>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</si>
  <si>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</si>
  <si>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</si>
  <si>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</si>
  <si>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</si>
  <si>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</si>
  <si>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</si>
  <si>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</si>
  <si>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</si>
  <si>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</si>
  <si>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</si>
  <si>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</si>
  <si>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</si>
  <si>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</si>
  <si>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</si>
  <si>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</si>
  <si>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</si>
  <si>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</si>
  <si>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</si>
  <si>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</si>
  <si>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</si>
  <si>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</si>
  <si>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</si>
  <si>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</si>
  <si>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</si>
  <si>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</si>
  <si>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</si>
  <si>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</si>
  <si>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</si>
  <si>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</si>
  <si>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</si>
  <si>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</si>
  <si>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</si>
  <si>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</si>
  <si>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</si>
  <si>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</si>
  <si>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</si>
  <si>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</si>
  <si>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</si>
  <si>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</si>
  <si>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</si>
  <si>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</si>
  <si>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</si>
  <si>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</si>
  <si>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</si>
  <si>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</si>
  <si>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</si>
  <si>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</si>
  <si>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</si>
  <si>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</si>
  <si>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</si>
  <si>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</si>
  <si>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</si>
  <si>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</si>
  <si>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</si>
  <si>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</si>
  <si>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</si>
  <si>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</si>
  <si>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</si>
  <si>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</si>
  <si>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</si>
  <si>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</si>
  <si>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</si>
  <si>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</si>
  <si>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</si>
  <si>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</si>
  <si>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</si>
  <si>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</si>
  <si>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</si>
  <si>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</si>
  <si>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</si>
  <si>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</si>
  <si>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</si>
  <si>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</si>
  <si>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</si>
  <si>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</si>
  <si>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</si>
  <si>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</si>
  <si>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</si>
  <si>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</si>
  <si>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</si>
  <si>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</si>
  <si>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</si>
  <si>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</si>
  <si>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</si>
  <si>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</si>
  <si>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</si>
  <si>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</si>
  <si>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</si>
  <si>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</si>
  <si>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</si>
  <si>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</si>
  <si>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</si>
  <si>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</si>
  <si>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</si>
  <si>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</si>
  <si>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</si>
  <si>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</si>
  <si>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</si>
  <si>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</si>
  <si>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</si>
  <si>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</si>
  <si>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</si>
  <si>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</si>
  <si>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</si>
  <si>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</si>
  <si>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</si>
  <si>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</si>
  <si>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</si>
  <si>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</si>
  <si>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</si>
  <si>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</si>
  <si>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</si>
  <si>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</si>
  <si>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</si>
  <si>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</si>
  <si>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</si>
  <si>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</si>
  <si>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</si>
  <si>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</si>
  <si>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</si>
  <si>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</si>
  <si>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</si>
  <si>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</si>
  <si>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</si>
  <si>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</si>
  <si>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</si>
  <si>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</si>
  <si>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</si>
  <si>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</si>
  <si>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</si>
  <si>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</si>
  <si>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</si>
  <si>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</si>
  <si>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</si>
  <si>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</si>
  <si>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</si>
  <si>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</si>
  <si>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</si>
  <si>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</si>
  <si>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</si>
  <si>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</si>
  <si>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</si>
  <si>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</si>
  <si>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</si>
  <si>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</si>
  <si>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</si>
  <si>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</si>
  <si>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</si>
  <si>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</si>
  <si>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</si>
  <si>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</si>
  <si>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</si>
  <si>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</si>
  <si>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</si>
  <si>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</si>
  <si>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</si>
  <si>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</si>
  <si>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</si>
  <si>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</si>
  <si>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</si>
  <si>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</si>
  <si>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</si>
  <si>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</si>
  <si>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</si>
  <si>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</si>
  <si>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</si>
  <si>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</si>
  <si>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</si>
  <si>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</si>
  <si>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</si>
  <si>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</si>
  <si>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</si>
  <si>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</si>
  <si>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</si>
  <si>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</si>
  <si>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</si>
  <si>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</si>
  <si>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</si>
  <si>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</si>
  <si>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</si>
  <si>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</si>
  <si>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</si>
  <si>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</si>
  <si>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</si>
  <si>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</si>
  <si>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</si>
  <si>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</si>
  <si>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</si>
  <si>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</si>
  <si>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</si>
  <si>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</si>
  <si>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</si>
  <si>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</si>
  <si>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</si>
  <si>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</si>
  <si>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</si>
  <si>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</si>
  <si>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</si>
  <si>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</si>
  <si>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</si>
  <si>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</si>
  <si>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</si>
  <si>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</si>
  <si>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</si>
  <si>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</si>
  <si>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</si>
  <si>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</si>
  <si>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</si>
  <si>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</si>
  <si>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</si>
  <si>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</si>
  <si>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</si>
  <si>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</si>
  <si>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</si>
  <si>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</si>
  <si>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</si>
  <si>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</si>
  <si>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</si>
  <si>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</si>
  <si>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</si>
  <si>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</si>
  <si>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</si>
  <si>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</si>
  <si>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</si>
  <si>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</si>
  <si>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</si>
  <si>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</si>
  <si>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</si>
  <si>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</si>
  <si>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</si>
  <si>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</si>
  <si>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</si>
  <si>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</si>
  <si>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</si>
  <si>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</si>
  <si>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</si>
  <si>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</si>
  <si>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</si>
  <si>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</si>
  <si>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</si>
  <si>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</si>
  <si>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</si>
  <si>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</si>
  <si>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</si>
  <si>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</si>
  <si>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</si>
  <si>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</si>
  <si>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</si>
  <si>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</si>
  <si>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</si>
  <si>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</si>
  <si>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</si>
  <si>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</si>
  <si>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</si>
  <si>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</si>
  <si>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</si>
  <si>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</si>
  <si>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</si>
  <si>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</si>
  <si>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</si>
  <si>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</si>
  <si>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</si>
  <si>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</si>
  <si>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</si>
  <si>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</si>
  <si>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</si>
  <si>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</si>
  <si>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</si>
  <si>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</si>
  <si>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</si>
  <si>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</si>
  <si>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</si>
  <si>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</si>
  <si>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</si>
  <si>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</si>
  <si>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</si>
  <si>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</si>
  <si>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</si>
  <si>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</si>
  <si>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</si>
  <si>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</si>
  <si>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</si>
  <si>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</si>
  <si>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</si>
  <si>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</si>
  <si>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</si>
  <si>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</si>
  <si>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</si>
  <si>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</si>
  <si>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</si>
  <si>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</si>
  <si>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</si>
  <si>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</si>
  <si>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</si>
  <si>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</si>
  <si>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</si>
  <si>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</si>
  <si>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</si>
  <si>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</si>
  <si>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</si>
  <si>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</si>
  <si>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</si>
  <si>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</si>
  <si>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</si>
  <si>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</si>
  <si>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</si>
  <si>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</si>
  <si>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</si>
  <si>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</si>
  <si>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</si>
  <si>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</si>
  <si>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</si>
  <si>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</si>
  <si>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</si>
  <si>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</si>
  <si>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</si>
  <si>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</si>
  <si>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</si>
  <si>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</si>
  <si>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</si>
  <si>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</si>
  <si>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</si>
  <si>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</si>
  <si>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</si>
  <si>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</si>
  <si>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</si>
  <si>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</si>
  <si>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</si>
  <si>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</si>
  <si>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</si>
  <si>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</si>
  <si>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</si>
  <si>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</si>
  <si>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</si>
  <si>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</si>
  <si>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</si>
  <si>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</si>
  <si>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</si>
  <si>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</si>
  <si>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</si>
  <si>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</si>
  <si>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</si>
  <si>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</si>
  <si>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</si>
  <si>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</si>
  <si>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</si>
  <si>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</si>
  <si>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</si>
  <si>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</si>
  <si>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</si>
  <si>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</si>
  <si>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</si>
  <si>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</si>
  <si>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</si>
  <si>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</si>
  <si>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</si>
  <si>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</si>
  <si>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</si>
  <si>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</si>
  <si>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</si>
  <si>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</si>
  <si>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</si>
  <si>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</si>
  <si>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</si>
  <si>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</si>
  <si>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</si>
  <si>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</si>
  <si>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</si>
  <si>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</si>
  <si>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</si>
  <si>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</si>
  <si>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</si>
  <si>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</si>
  <si>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</si>
  <si>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</si>
  <si>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</si>
  <si>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</si>
  <si>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</si>
  <si>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</si>
  <si>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</si>
  <si>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</si>
  <si>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</si>
  <si>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</si>
  <si>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</si>
  <si>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</si>
  <si>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</si>
  <si>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</si>
  <si>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</si>
  <si>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</si>
  <si>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</si>
  <si>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</si>
  <si>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</si>
  <si>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</si>
  <si>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</si>
  <si>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</si>
  <si>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</si>
  <si>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</si>
  <si>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</si>
  <si>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</si>
  <si>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</si>
  <si>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</si>
  <si>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</si>
  <si>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</si>
  <si>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</si>
  <si>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</si>
  <si>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</si>
  <si>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</si>
  <si>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</si>
  <si>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</si>
  <si>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</si>
  <si>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</si>
  <si>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</si>
  <si>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</si>
  <si>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</si>
  <si>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</si>
  <si>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</si>
  <si>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</si>
  <si>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</si>
  <si>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</si>
  <si>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</si>
  <si>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</si>
  <si>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</si>
  <si>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</si>
  <si>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</si>
  <si>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</si>
  <si>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</si>
  <si>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</si>
  <si>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</si>
  <si>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</si>
  <si>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</si>
  <si>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</si>
  <si>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</si>
  <si>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</si>
  <si>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</si>
  <si>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</si>
  <si>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</si>
  <si>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</si>
  <si>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</si>
  <si>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</si>
  <si>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</si>
  <si>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</si>
  <si>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</si>
  <si>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</si>
  <si>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</si>
  <si>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</si>
  <si>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</si>
  <si>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</si>
  <si>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</si>
  <si>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</si>
  <si>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</si>
  <si>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</si>
  <si>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</si>
  <si>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</si>
  <si>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</si>
  <si>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</si>
  <si>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</si>
  <si>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</si>
  <si>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</si>
  <si>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</si>
  <si>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</si>
  <si>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</si>
  <si>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</si>
  <si>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</si>
  <si>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</si>
  <si>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</si>
  <si>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</si>
  <si>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</si>
  <si>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</si>
  <si>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</si>
  <si>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</si>
  <si>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</si>
  <si>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</si>
  <si>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</si>
  <si>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</si>
  <si>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</si>
  <si>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</si>
  <si>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</si>
  <si>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</si>
  <si>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</si>
  <si>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</si>
  <si>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</si>
  <si>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</si>
  <si>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</si>
  <si>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</si>
  <si>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</si>
  <si>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</si>
  <si>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</si>
  <si>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</si>
  <si>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</si>
  <si>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</si>
  <si>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</si>
  <si>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</si>
  <si>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</si>
  <si>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</si>
  <si>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</si>
  <si>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</si>
  <si>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</si>
  <si>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</si>
  <si>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</si>
  <si>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</si>
  <si>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</si>
  <si>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</si>
  <si>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</si>
  <si>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</si>
  <si>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</si>
  <si>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</si>
  <si>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</si>
  <si>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</si>
  <si>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</si>
  <si>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</si>
  <si>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</si>
  <si>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</si>
  <si>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</si>
  <si>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</si>
  <si>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</si>
  <si>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</si>
  <si>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</si>
  <si>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</si>
  <si>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</si>
  <si>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</si>
  <si>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</si>
  <si>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</si>
  <si>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</si>
  <si>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</si>
  <si>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</si>
  <si>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</si>
  <si>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</si>
  <si>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</si>
  <si>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</si>
  <si>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</si>
  <si>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</si>
  <si>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</si>
  <si>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</si>
  <si>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</si>
  <si>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</si>
  <si>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</si>
  <si>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</si>
  <si>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</si>
  <si>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OPĆINA MIKLEUŠ</t>
  </si>
  <si>
    <t>N.Š.ZRINSKOG 93</t>
  </si>
  <si>
    <t>DA</t>
  </si>
  <si>
    <t>TATJANA BOSANAC</t>
  </si>
  <si>
    <t>033563066</t>
  </si>
  <si>
    <t>033563111</t>
  </si>
  <si>
    <t>tanja.bosanac@mikleus.hr</t>
  </si>
  <si>
    <t>opcina@mikleus.hr</t>
  </si>
  <si>
    <t>ROBERT GRABAR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</si>
</sst>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3983</v>
      </c>
      <c r="B1" s="44" t="s">
        <v>1245</v>
      </c>
      <c r="C1" s="44" t="s">
        <v>2897</v>
      </c>
      <c r="D1" s="44" t="s">
        <v>2898</v>
      </c>
      <c r="E1" s="44" t="s">
        <v>2899</v>
      </c>
      <c r="F1" s="44" t="s">
        <v>2900</v>
      </c>
      <c r="G1" s="45" t="s">
        <v>4282</v>
      </c>
      <c r="H1" s="45" t="s">
        <v>1332</v>
      </c>
      <c r="I1" s="45" t="s">
        <v>684</v>
      </c>
      <c r="J1" s="201" t="s">
        <v>2051</v>
      </c>
      <c r="K1" s="46" t="s">
        <v>2052</v>
      </c>
      <c r="L1" s="46" t="s">
        <v>2053</v>
      </c>
    </row>
    <row r="2" spans="1:12" x14ac:dyDescent="0.2">
      <c r="A2" s="57">
        <v>151</v>
      </c>
      <c r="B2" s="58">
        <f>PRRAS!C12</f>
        <v>1</v>
      </c>
      <c r="C2" s="58">
        <f>PRRAS!D12</f>
        <v>4202125</v>
      </c>
      <c r="D2" s="58">
        <f>PRRAS!E12</f>
        <v>3850210</v>
      </c>
      <c r="E2" s="58">
        <v>0</v>
      </c>
      <c r="F2" s="58">
        <v>0</v>
      </c>
      <c r="G2" s="59">
        <f t="shared" ref="G2:G65" si="0">(B2/1000)*(C2*1+D2*2)</f>
        <v>11902.545</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2678350</v>
      </c>
      <c r="D3" s="53">
        <f>PRRAS!E13</f>
        <v>479101</v>
      </c>
      <c r="E3" s="53">
        <v>0</v>
      </c>
      <c r="F3" s="53">
        <v>0</v>
      </c>
      <c r="G3" s="54">
        <f t="shared" si="0"/>
        <v>7273.1040000000003</v>
      </c>
      <c r="H3" s="54">
        <f t="shared" si="1"/>
        <v>0</v>
      </c>
      <c r="I3" s="55">
        <v>0</v>
      </c>
      <c r="J3" s="201" t="s">
        <v>2064</v>
      </c>
      <c r="K3" s="46" t="str">
        <f>RefStr!B27</f>
        <v>DA</v>
      </c>
      <c r="L3" s="46">
        <f>IF(RefStr!B27="DA",1,0)</f>
        <v>1</v>
      </c>
    </row>
    <row r="4" spans="1:12" x14ac:dyDescent="0.2">
      <c r="A4" s="52">
        <v>151</v>
      </c>
      <c r="B4" s="53">
        <f>PRRAS!C14</f>
        <v>3</v>
      </c>
      <c r="C4" s="53">
        <f>PRRAS!D14</f>
        <v>2636116</v>
      </c>
      <c r="D4" s="53">
        <f>PRRAS!E14</f>
        <v>360054</v>
      </c>
      <c r="E4" s="53">
        <v>0</v>
      </c>
      <c r="F4" s="53">
        <v>0</v>
      </c>
      <c r="G4" s="54">
        <f t="shared" si="0"/>
        <v>10068.672</v>
      </c>
      <c r="H4" s="54">
        <f t="shared" si="1"/>
        <v>0</v>
      </c>
      <c r="I4" s="55">
        <v>0</v>
      </c>
      <c r="J4" s="201" t="s">
        <v>472</v>
      </c>
      <c r="K4" s="46" t="str">
        <f>RefStr!B29</f>
        <v>DA</v>
      </c>
      <c r="L4" s="46">
        <f>IF(RefStr!B29="DA",1,0)</f>
        <v>1</v>
      </c>
    </row>
    <row r="5" spans="1:12" x14ac:dyDescent="0.2">
      <c r="A5" s="52">
        <v>151</v>
      </c>
      <c r="B5" s="53">
        <f>PRRAS!C15</f>
        <v>4</v>
      </c>
      <c r="C5" s="53">
        <f>PRRAS!D15</f>
        <v>2720728</v>
      </c>
      <c r="D5" s="53">
        <f>PRRAS!E15</f>
        <v>435921</v>
      </c>
      <c r="E5" s="53">
        <v>0</v>
      </c>
      <c r="F5" s="53">
        <v>0</v>
      </c>
      <c r="G5" s="54">
        <f t="shared" si="0"/>
        <v>14370.28</v>
      </c>
      <c r="H5" s="54">
        <f t="shared" si="1"/>
        <v>0</v>
      </c>
      <c r="I5" s="55">
        <v>0</v>
      </c>
      <c r="J5" s="201" t="s">
        <v>473</v>
      </c>
      <c r="K5" s="46" t="str">
        <f>IF(RefStr!B31&lt;&gt;"",RefStr!B31, "NE")</f>
        <v>DA</v>
      </c>
      <c r="L5" s="46">
        <f>IF(RefStr!B31="DA",1,0)</f>
        <v>1</v>
      </c>
    </row>
    <row r="6" spans="1:12" x14ac:dyDescent="0.2">
      <c r="A6" s="52">
        <v>151</v>
      </c>
      <c r="B6" s="53">
        <f>PRRAS!C16</f>
        <v>5</v>
      </c>
      <c r="C6" s="53">
        <f>PRRAS!D16</f>
        <v>20948</v>
      </c>
      <c r="D6" s="53">
        <f>PRRAS!E16</f>
        <v>39871</v>
      </c>
      <c r="E6" s="53">
        <v>0</v>
      </c>
      <c r="F6" s="53">
        <v>0</v>
      </c>
      <c r="G6" s="54">
        <f t="shared" si="0"/>
        <v>503.45</v>
      </c>
      <c r="H6" s="54">
        <f t="shared" si="1"/>
        <v>0</v>
      </c>
      <c r="I6" s="55">
        <v>0</v>
      </c>
      <c r="J6" s="201" t="s">
        <v>635</v>
      </c>
      <c r="K6" s="46" t="str">
        <f>RefStr!B33</f>
        <v>DA</v>
      </c>
      <c r="L6" s="46">
        <v>0</v>
      </c>
    </row>
    <row r="7" spans="1:12" x14ac:dyDescent="0.2">
      <c r="A7" s="52">
        <v>151</v>
      </c>
      <c r="B7" s="53">
        <f>PRRAS!C17</f>
        <v>6</v>
      </c>
      <c r="C7" s="53">
        <f>PRRAS!D17</f>
        <v>4989</v>
      </c>
      <c r="D7" s="53">
        <f>PRRAS!E17</f>
        <v>7895</v>
      </c>
      <c r="E7" s="53">
        <v>0</v>
      </c>
      <c r="F7" s="53">
        <v>0</v>
      </c>
      <c r="G7" s="54">
        <f t="shared" si="0"/>
        <v>124.67400000000001</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3000</v>
      </c>
      <c r="D8" s="53">
        <f>PRRAS!E18</f>
        <v>4056</v>
      </c>
      <c r="E8" s="53">
        <v>0</v>
      </c>
      <c r="F8" s="53">
        <v>0</v>
      </c>
      <c r="G8" s="54">
        <f t="shared" si="0"/>
        <v>77.784000000000006</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32998</v>
      </c>
      <c r="L10" s="46">
        <f>INT(VALUE(RefStr!B6))</f>
        <v>32998</v>
      </c>
    </row>
    <row r="11" spans="1:12" x14ac:dyDescent="0.2">
      <c r="A11" s="52">
        <v>151</v>
      </c>
      <c r="B11" s="53">
        <f>PRRAS!C21</f>
        <v>10</v>
      </c>
      <c r="C11" s="53">
        <f>PRRAS!D21</f>
        <v>113549</v>
      </c>
      <c r="D11" s="53">
        <f>PRRAS!E21</f>
        <v>127689</v>
      </c>
      <c r="E11" s="53">
        <v>0</v>
      </c>
      <c r="F11" s="53">
        <v>0</v>
      </c>
      <c r="G11" s="54">
        <f t="shared" si="0"/>
        <v>3689.27</v>
      </c>
      <c r="H11" s="54">
        <f t="shared" si="1"/>
        <v>0</v>
      </c>
      <c r="I11" s="55">
        <v>0</v>
      </c>
      <c r="J11" s="201" t="s">
        <v>550</v>
      </c>
      <c r="K11" s="46" t="str">
        <f>TEXT(RefStr!B8,"00000000")</f>
        <v>02554747</v>
      </c>
      <c r="L11" s="46">
        <f>INT(VALUE(RefStr!B8))</f>
        <v>2554747</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OPĆINA MIKLEUŠ</v>
      </c>
      <c r="L12" s="46">
        <f>LEN(Skriveni!K12)</f>
        <v>14</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33517</v>
      </c>
      <c r="L13" s="46">
        <f>INT(VALUE(RefStr!B12))</f>
        <v>33517</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MIKLEUŠ</v>
      </c>
      <c r="L14" s="46">
        <f>LEN(Skriveni!K14)</f>
        <v>7</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N.Š.ZRINSKOG 93</v>
      </c>
      <c r="L15" s="46">
        <f>LEN(Skriveni!K15)</f>
        <v>15</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36341</v>
      </c>
      <c r="D19" s="53">
        <f>PRRAS!E29</f>
        <v>111142</v>
      </c>
      <c r="E19" s="53">
        <v>0</v>
      </c>
      <c r="F19" s="53">
        <v>0</v>
      </c>
      <c r="G19" s="54">
        <f t="shared" si="0"/>
        <v>4655.25</v>
      </c>
      <c r="H19" s="54">
        <f t="shared" si="1"/>
        <v>0</v>
      </c>
      <c r="I19" s="55">
        <v>0</v>
      </c>
      <c r="J19" s="201" t="s">
        <v>915</v>
      </c>
      <c r="K19" s="46" t="str">
        <f>TEXT(RefStr!B22,"000")</f>
        <v>266</v>
      </c>
      <c r="L19" s="46">
        <f>INT(VALUE(RefStr!B22))</f>
        <v>266</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10</v>
      </c>
      <c r="L20" s="46">
        <f>IF(ISERROR(RefStr!H3),0,INT(VALUE(RefStr!H3)))</f>
        <v>10</v>
      </c>
    </row>
    <row r="21" spans="1:12" x14ac:dyDescent="0.2">
      <c r="A21" s="52">
        <v>151</v>
      </c>
      <c r="B21" s="53">
        <f>PRRAS!C31</f>
        <v>20</v>
      </c>
      <c r="C21" s="53">
        <f>PRRAS!D31</f>
        <v>0</v>
      </c>
      <c r="D21" s="53">
        <f>PRRAS!E31</f>
        <v>0</v>
      </c>
      <c r="E21" s="53">
        <v>0</v>
      </c>
      <c r="F21" s="53">
        <v>0</v>
      </c>
      <c r="G21" s="54">
        <f t="shared" si="0"/>
        <v>0</v>
      </c>
      <c r="H21" s="54">
        <f t="shared" si="1"/>
        <v>0</v>
      </c>
      <c r="I21" s="55">
        <v>0</v>
      </c>
      <c r="J21" s="201" t="s">
        <v>3866</v>
      </c>
      <c r="K21" s="46" t="str">
        <f>TEXT(RefStr!K14, "00000000000")</f>
        <v>86852314680</v>
      </c>
      <c r="L21" s="46">
        <f>INT(VALUE(RefStr!K14))</f>
        <v>86852314680</v>
      </c>
    </row>
    <row r="22" spans="1:12" x14ac:dyDescent="0.2">
      <c r="A22" s="52">
        <v>151</v>
      </c>
      <c r="B22" s="53">
        <f>PRRAS!C32</f>
        <v>21</v>
      </c>
      <c r="C22" s="53">
        <f>PRRAS!D32</f>
        <v>0</v>
      </c>
      <c r="D22" s="53">
        <f>PRRAS!E32</f>
        <v>0</v>
      </c>
      <c r="E22" s="53">
        <v>0</v>
      </c>
      <c r="F22" s="53">
        <v>0</v>
      </c>
      <c r="G22" s="54">
        <f t="shared" si="0"/>
        <v>0</v>
      </c>
      <c r="H22" s="54">
        <f t="shared" si="1"/>
        <v>0</v>
      </c>
      <c r="I22" s="55">
        <v>0</v>
      </c>
      <c r="J22" s="201" t="s">
        <v>3867</v>
      </c>
      <c r="K22" s="46" t="str">
        <f>TRIM(RefStr!H25)</f>
        <v>TATJANA BOSANAC</v>
      </c>
      <c r="L22" s="46">
        <f>LEN(RefStr!H25)</f>
        <v>15</v>
      </c>
    </row>
    <row r="23" spans="1:12" x14ac:dyDescent="0.2">
      <c r="A23" s="52">
        <v>151</v>
      </c>
      <c r="B23" s="53">
        <f>PRRAS!C33</f>
        <v>22</v>
      </c>
      <c r="C23" s="53">
        <f>PRRAS!D33</f>
        <v>36341</v>
      </c>
      <c r="D23" s="53">
        <f>PRRAS!E33</f>
        <v>111142</v>
      </c>
      <c r="E23" s="53">
        <v>0</v>
      </c>
      <c r="F23" s="53">
        <v>0</v>
      </c>
      <c r="G23" s="54">
        <f t="shared" si="0"/>
        <v>5689.75</v>
      </c>
      <c r="H23" s="54">
        <f t="shared" si="1"/>
        <v>0</v>
      </c>
      <c r="I23" s="55">
        <v>0</v>
      </c>
      <c r="J23" s="201" t="s">
        <v>3868</v>
      </c>
      <c r="K23" s="46" t="str">
        <f>TRIM(RefStr!H27)</f>
        <v>033563066</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3869</v>
      </c>
      <c r="K24" s="46" t="str">
        <f>TRIM(RefStr!K27)</f>
        <v>033563111</v>
      </c>
      <c r="L24" s="46">
        <f>LEN(RefStr!K27)</f>
        <v>9</v>
      </c>
    </row>
    <row r="25" spans="1:12" x14ac:dyDescent="0.2">
      <c r="A25" s="52">
        <v>151</v>
      </c>
      <c r="B25" s="53">
        <f>PRRAS!C35</f>
        <v>24</v>
      </c>
      <c r="C25" s="53">
        <f>PRRAS!D35</f>
        <v>5893</v>
      </c>
      <c r="D25" s="53">
        <f>PRRAS!E35</f>
        <v>7905</v>
      </c>
      <c r="E25" s="53">
        <v>0</v>
      </c>
      <c r="F25" s="53">
        <v>0</v>
      </c>
      <c r="G25" s="54">
        <f t="shared" si="0"/>
        <v>520.87199999999996</v>
      </c>
      <c r="H25" s="54">
        <f t="shared" si="1"/>
        <v>0</v>
      </c>
      <c r="I25" s="55">
        <v>0</v>
      </c>
      <c r="J25" s="201" t="s">
        <v>3870</v>
      </c>
      <c r="K25" s="46" t="str">
        <f>TRIM(RefStr!H29)</f>
        <v>tanja.bosanac@mikleus.hr</v>
      </c>
      <c r="L25" s="46">
        <f>LEN(RefStr!H29)</f>
        <v>24</v>
      </c>
    </row>
    <row r="26" spans="1:12" x14ac:dyDescent="0.2">
      <c r="A26" s="52">
        <v>151</v>
      </c>
      <c r="B26" s="53">
        <f>PRRAS!C36</f>
        <v>25</v>
      </c>
      <c r="C26" s="53">
        <f>PRRAS!D36</f>
        <v>0</v>
      </c>
      <c r="D26" s="53">
        <f>PRRAS!E36</f>
        <v>0</v>
      </c>
      <c r="E26" s="53">
        <v>0</v>
      </c>
      <c r="F26" s="53">
        <v>0</v>
      </c>
      <c r="G26" s="54">
        <f t="shared" si="0"/>
        <v>0</v>
      </c>
      <c r="H26" s="54">
        <f t="shared" si="1"/>
        <v>0</v>
      </c>
      <c r="I26" s="55">
        <v>0</v>
      </c>
      <c r="J26" s="201" t="s">
        <v>3871</v>
      </c>
      <c r="K26" s="46" t="str">
        <f>TRIM(RefStr!H31)</f>
        <v>opcina@mikleus.hr</v>
      </c>
      <c r="L26" s="46">
        <f>LEN(RefStr!H31)</f>
        <v>17</v>
      </c>
    </row>
    <row r="27" spans="1:12" x14ac:dyDescent="0.2">
      <c r="A27" s="52">
        <v>151</v>
      </c>
      <c r="B27" s="53">
        <f>PRRAS!C37</f>
        <v>26</v>
      </c>
      <c r="C27" s="53">
        <f>PRRAS!D37</f>
        <v>5893</v>
      </c>
      <c r="D27" s="53">
        <f>PRRAS!E37</f>
        <v>7286</v>
      </c>
      <c r="E27" s="53">
        <v>0</v>
      </c>
      <c r="F27" s="53">
        <v>0</v>
      </c>
      <c r="G27" s="54">
        <f t="shared" si="0"/>
        <v>532.09</v>
      </c>
      <c r="H27" s="54">
        <f t="shared" si="1"/>
        <v>0</v>
      </c>
      <c r="I27" s="55">
        <v>0</v>
      </c>
      <c r="J27" s="201" t="s">
        <v>4012</v>
      </c>
      <c r="K27" s="46" t="str">
        <f>TRIM(RefStr!H33)</f>
        <v>ROBERT GRABAR</v>
      </c>
      <c r="L27" s="46">
        <f>LEN(RefStr!H33)</f>
        <v>13</v>
      </c>
    </row>
    <row r="28" spans="1:12" x14ac:dyDescent="0.2">
      <c r="A28" s="52">
        <v>151</v>
      </c>
      <c r="B28" s="53">
        <f>PRRAS!C38</f>
        <v>27</v>
      </c>
      <c r="C28" s="53">
        <f>PRRAS!D38</f>
        <v>0</v>
      </c>
      <c r="D28" s="53">
        <f>PRRAS!E38</f>
        <v>0</v>
      </c>
      <c r="E28" s="53">
        <v>0</v>
      </c>
      <c r="F28" s="53">
        <v>0</v>
      </c>
      <c r="G28" s="54">
        <f t="shared" si="0"/>
        <v>0</v>
      </c>
      <c r="H28" s="54">
        <f t="shared" si="1"/>
        <v>0</v>
      </c>
      <c r="I28" s="55">
        <v>0</v>
      </c>
      <c r="J28" s="201" t="s">
        <v>4013</v>
      </c>
      <c r="K28" s="46" t="str">
        <f>TEXT(SUM(G2:G1580),"#.##0,00")</f>
        <v>203.463.485,24</v>
      </c>
      <c r="L28" s="46">
        <f>SUM(G2:G1580)</f>
        <v>203463485.24200007</v>
      </c>
    </row>
    <row r="29" spans="1:12" x14ac:dyDescent="0.2">
      <c r="A29" s="52">
        <v>151</v>
      </c>
      <c r="B29" s="53">
        <f>PRRAS!C39</f>
        <v>28</v>
      </c>
      <c r="C29" s="53">
        <f>PRRAS!D39</f>
        <v>0</v>
      </c>
      <c r="D29" s="53">
        <f>PRRAS!E39</f>
        <v>619</v>
      </c>
      <c r="E29" s="53">
        <v>0</v>
      </c>
      <c r="F29" s="53">
        <v>0</v>
      </c>
      <c r="G29" s="54">
        <f t="shared" si="0"/>
        <v>34.664000000000001</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4121</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4026</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3971</v>
      </c>
      <c r="K32" s="46" t="str">
        <f>IF(RefStr!I8 = "DA","DA","NE")</f>
        <v>DA</v>
      </c>
      <c r="L32" s="46">
        <f>IF(RefStr!I8 = "DA",1,0)</f>
        <v>1</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73175435.549999997</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126343377.66100001</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3567421.2609999999</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7280.39</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369970.38000000006</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654787</v>
      </c>
      <c r="D46" s="53">
        <f>PRRAS!E56</f>
        <v>2849944</v>
      </c>
      <c r="E46" s="53">
        <v>0</v>
      </c>
      <c r="F46" s="53">
        <v>0</v>
      </c>
      <c r="G46" s="54">
        <f t="shared" si="0"/>
        <v>285960.375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472063</v>
      </c>
      <c r="D55" s="53">
        <f>PRRAS!E65</f>
        <v>2770117</v>
      </c>
      <c r="E55" s="53">
        <v>0</v>
      </c>
      <c r="F55" s="53">
        <v>0</v>
      </c>
      <c r="G55" s="54">
        <f t="shared" si="0"/>
        <v>324664.038</v>
      </c>
      <c r="H55" s="54">
        <f t="shared" si="1"/>
        <v>0</v>
      </c>
      <c r="I55" s="55">
        <v>0</v>
      </c>
    </row>
    <row r="56" spans="1:9" x14ac:dyDescent="0.2">
      <c r="A56" s="52">
        <v>151</v>
      </c>
      <c r="B56" s="53">
        <f>PRRAS!C66</f>
        <v>55</v>
      </c>
      <c r="C56" s="53">
        <f>PRRAS!D66</f>
        <v>144659</v>
      </c>
      <c r="D56" s="53">
        <f>PRRAS!E66</f>
        <v>2392153</v>
      </c>
      <c r="E56" s="53">
        <v>0</v>
      </c>
      <c r="F56" s="53">
        <v>0</v>
      </c>
      <c r="G56" s="54">
        <f t="shared" si="0"/>
        <v>271093.07500000001</v>
      </c>
      <c r="H56" s="54">
        <f t="shared" si="1"/>
        <v>0</v>
      </c>
      <c r="I56" s="55">
        <v>0</v>
      </c>
    </row>
    <row r="57" spans="1:9" x14ac:dyDescent="0.2">
      <c r="A57" s="52">
        <v>151</v>
      </c>
      <c r="B57" s="53">
        <f>PRRAS!C67</f>
        <v>56</v>
      </c>
      <c r="C57" s="53">
        <f>PRRAS!D67</f>
        <v>327404</v>
      </c>
      <c r="D57" s="53">
        <f>PRRAS!E67</f>
        <v>377964</v>
      </c>
      <c r="E57" s="53">
        <v>0</v>
      </c>
      <c r="F57" s="53">
        <v>0</v>
      </c>
      <c r="G57" s="54">
        <f t="shared" si="0"/>
        <v>60666.592000000004</v>
      </c>
      <c r="H57" s="54">
        <f t="shared" si="1"/>
        <v>0</v>
      </c>
      <c r="I57" s="55">
        <v>0</v>
      </c>
    </row>
    <row r="58" spans="1:9" x14ac:dyDescent="0.2">
      <c r="A58" s="52">
        <v>151</v>
      </c>
      <c r="B58" s="53">
        <f>PRRAS!C68</f>
        <v>57</v>
      </c>
      <c r="C58" s="53">
        <f>PRRAS!D68</f>
        <v>171716</v>
      </c>
      <c r="D58" s="53">
        <f>PRRAS!E68</f>
        <v>59364</v>
      </c>
      <c r="E58" s="53">
        <v>0</v>
      </c>
      <c r="F58" s="53">
        <v>0</v>
      </c>
      <c r="G58" s="54">
        <f t="shared" si="0"/>
        <v>16555.308000000001</v>
      </c>
      <c r="H58" s="54">
        <f t="shared" si="1"/>
        <v>0</v>
      </c>
      <c r="I58" s="55">
        <v>0</v>
      </c>
    </row>
    <row r="59" spans="1:9" x14ac:dyDescent="0.2">
      <c r="A59" s="52">
        <v>151</v>
      </c>
      <c r="B59" s="53">
        <f>PRRAS!C69</f>
        <v>58</v>
      </c>
      <c r="C59" s="53">
        <f>PRRAS!D69</f>
        <v>171716</v>
      </c>
      <c r="D59" s="53">
        <f>PRRAS!E69</f>
        <v>59364</v>
      </c>
      <c r="E59" s="53">
        <v>0</v>
      </c>
      <c r="F59" s="53">
        <v>0</v>
      </c>
      <c r="G59" s="54">
        <f t="shared" si="0"/>
        <v>16845.752</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11008</v>
      </c>
      <c r="D70" s="53">
        <f>PRRAS!E80</f>
        <v>20463</v>
      </c>
      <c r="E70" s="53">
        <v>0</v>
      </c>
      <c r="F70" s="53">
        <v>0</v>
      </c>
      <c r="G70" s="54">
        <f t="shared" si="2"/>
        <v>3583.4460000000004</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11008</v>
      </c>
      <c r="D72" s="53">
        <f>PRRAS!E82</f>
        <v>20463</v>
      </c>
      <c r="E72" s="53">
        <v>0</v>
      </c>
      <c r="F72" s="53">
        <v>0</v>
      </c>
      <c r="G72" s="54">
        <f t="shared" si="2"/>
        <v>3687.3139999999999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258587</v>
      </c>
      <c r="D78" s="53">
        <f>PRRAS!E88</f>
        <v>231763</v>
      </c>
      <c r="E78" s="53">
        <v>0</v>
      </c>
      <c r="F78" s="53">
        <v>0</v>
      </c>
      <c r="G78" s="54">
        <f t="shared" si="2"/>
        <v>55602.701000000001</v>
      </c>
      <c r="H78" s="54">
        <f t="shared" si="3"/>
        <v>0</v>
      </c>
      <c r="I78" s="55">
        <v>0</v>
      </c>
    </row>
    <row r="79" spans="1:9" x14ac:dyDescent="0.2">
      <c r="A79" s="52">
        <v>151</v>
      </c>
      <c r="B79" s="53">
        <f>PRRAS!C89</f>
        <v>78</v>
      </c>
      <c r="C79" s="53">
        <f>PRRAS!D89</f>
        <v>887</v>
      </c>
      <c r="D79" s="53">
        <f>PRRAS!E89</f>
        <v>455</v>
      </c>
      <c r="E79" s="53">
        <v>0</v>
      </c>
      <c r="F79" s="53">
        <v>0</v>
      </c>
      <c r="G79" s="54">
        <f t="shared" si="2"/>
        <v>140.166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887</v>
      </c>
      <c r="D82" s="53">
        <f>PRRAS!E92</f>
        <v>455</v>
      </c>
      <c r="E82" s="53">
        <v>0</v>
      </c>
      <c r="F82" s="53">
        <v>0</v>
      </c>
      <c r="G82" s="54">
        <f t="shared" si="2"/>
        <v>145.55700000000002</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257700</v>
      </c>
      <c r="D87" s="53">
        <f>PRRAS!E97</f>
        <v>231308</v>
      </c>
      <c r="E87" s="53">
        <v>0</v>
      </c>
      <c r="F87" s="53">
        <v>0</v>
      </c>
      <c r="G87" s="54">
        <f t="shared" si="2"/>
        <v>61947.175999999992</v>
      </c>
      <c r="H87" s="54">
        <f t="shared" si="3"/>
        <v>0</v>
      </c>
      <c r="I87" s="55">
        <v>0</v>
      </c>
    </row>
    <row r="88" spans="1:9" x14ac:dyDescent="0.2">
      <c r="A88" s="52">
        <v>151</v>
      </c>
      <c r="B88" s="53">
        <f>PRRAS!C98</f>
        <v>87</v>
      </c>
      <c r="C88" s="53">
        <f>PRRAS!D98</f>
        <v>34954</v>
      </c>
      <c r="D88" s="53">
        <f>PRRAS!E98</f>
        <v>25559</v>
      </c>
      <c r="E88" s="53">
        <v>0</v>
      </c>
      <c r="F88" s="53">
        <v>0</v>
      </c>
      <c r="G88" s="54">
        <f t="shared" si="2"/>
        <v>7488.2639999999992</v>
      </c>
      <c r="H88" s="54">
        <f t="shared" si="3"/>
        <v>0</v>
      </c>
      <c r="I88" s="55">
        <v>0</v>
      </c>
    </row>
    <row r="89" spans="1:9" x14ac:dyDescent="0.2">
      <c r="A89" s="52">
        <v>151</v>
      </c>
      <c r="B89" s="53">
        <f>PRRAS!C99</f>
        <v>88</v>
      </c>
      <c r="C89" s="53">
        <f>PRRAS!D99</f>
        <v>219921</v>
      </c>
      <c r="D89" s="53">
        <f>PRRAS!E99</f>
        <v>205749</v>
      </c>
      <c r="E89" s="53">
        <v>0</v>
      </c>
      <c r="F89" s="53">
        <v>0</v>
      </c>
      <c r="G89" s="54">
        <f t="shared" si="2"/>
        <v>55564.871999999996</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2825</v>
      </c>
      <c r="D93" s="53">
        <f>PRRAS!E103</f>
        <v>0</v>
      </c>
      <c r="E93" s="53">
        <v>0</v>
      </c>
      <c r="F93" s="53">
        <v>0</v>
      </c>
      <c r="G93" s="54">
        <f t="shared" si="2"/>
        <v>259.89999999999998</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610401</v>
      </c>
      <c r="D102" s="53">
        <f>PRRAS!E112</f>
        <v>289402</v>
      </c>
      <c r="E102" s="53">
        <v>0</v>
      </c>
      <c r="F102" s="53">
        <v>0</v>
      </c>
      <c r="G102" s="54">
        <f t="shared" si="2"/>
        <v>120109.705</v>
      </c>
      <c r="H102" s="54">
        <f t="shared" si="3"/>
        <v>0</v>
      </c>
      <c r="I102" s="55">
        <v>0</v>
      </c>
    </row>
    <row r="103" spans="1:9" x14ac:dyDescent="0.2">
      <c r="A103" s="52">
        <v>151</v>
      </c>
      <c r="B103" s="53">
        <f>PRRAS!C113</f>
        <v>102</v>
      </c>
      <c r="C103" s="53">
        <f>PRRAS!D113</f>
        <v>43</v>
      </c>
      <c r="D103" s="53">
        <f>PRRAS!E113</f>
        <v>5</v>
      </c>
      <c r="E103" s="53">
        <v>0</v>
      </c>
      <c r="F103" s="53">
        <v>0</v>
      </c>
      <c r="G103" s="54">
        <f t="shared" si="2"/>
        <v>5.4059999999999997</v>
      </c>
      <c r="H103" s="54">
        <f t="shared" si="3"/>
        <v>0</v>
      </c>
      <c r="I103" s="55">
        <v>0</v>
      </c>
    </row>
    <row r="104" spans="1:9" x14ac:dyDescent="0.2">
      <c r="A104" s="52">
        <v>151</v>
      </c>
      <c r="B104" s="53">
        <f>PRRAS!C114</f>
        <v>103</v>
      </c>
      <c r="C104" s="53">
        <f>PRRAS!D114</f>
        <v>43</v>
      </c>
      <c r="D104" s="53">
        <f>PRRAS!E114</f>
        <v>5</v>
      </c>
      <c r="E104" s="53">
        <v>0</v>
      </c>
      <c r="F104" s="53">
        <v>0</v>
      </c>
      <c r="G104" s="54">
        <f t="shared" si="2"/>
        <v>5.4589999999999996</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362980</v>
      </c>
      <c r="D108" s="53">
        <f>PRRAS!E118</f>
        <v>35974</v>
      </c>
      <c r="E108" s="53">
        <v>0</v>
      </c>
      <c r="F108" s="53">
        <v>0</v>
      </c>
      <c r="G108" s="54">
        <f t="shared" si="2"/>
        <v>46537.296000000002</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173</v>
      </c>
      <c r="D110" s="53">
        <f>PRRAS!E120</f>
        <v>291</v>
      </c>
      <c r="E110" s="53">
        <v>0</v>
      </c>
      <c r="F110" s="53">
        <v>0</v>
      </c>
      <c r="G110" s="54">
        <f t="shared" si="2"/>
        <v>82.295000000000002</v>
      </c>
      <c r="H110" s="54">
        <f t="shared" si="3"/>
        <v>0</v>
      </c>
      <c r="I110" s="55">
        <v>0</v>
      </c>
    </row>
    <row r="111" spans="1:9" x14ac:dyDescent="0.2">
      <c r="A111" s="52">
        <v>151</v>
      </c>
      <c r="B111" s="53">
        <f>PRRAS!C121</f>
        <v>110</v>
      </c>
      <c r="C111" s="53">
        <f>PRRAS!D121</f>
        <v>316060</v>
      </c>
      <c r="D111" s="53">
        <f>PRRAS!E121</f>
        <v>14068</v>
      </c>
      <c r="E111" s="53">
        <v>0</v>
      </c>
      <c r="F111" s="53">
        <v>0</v>
      </c>
      <c r="G111" s="54">
        <f t="shared" si="2"/>
        <v>37861.56</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46747</v>
      </c>
      <c r="D113" s="53">
        <f>PRRAS!E123</f>
        <v>21615</v>
      </c>
      <c r="E113" s="53">
        <v>0</v>
      </c>
      <c r="F113" s="53">
        <v>0</v>
      </c>
      <c r="G113" s="54">
        <f t="shared" si="2"/>
        <v>10077.424000000001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247378</v>
      </c>
      <c r="D116" s="53">
        <f>PRRAS!E126</f>
        <v>253423</v>
      </c>
      <c r="E116" s="53">
        <v>0</v>
      </c>
      <c r="F116" s="53">
        <v>0</v>
      </c>
      <c r="G116" s="54">
        <f t="shared" si="2"/>
        <v>86735.760000000009</v>
      </c>
      <c r="H116" s="54">
        <f t="shared" si="3"/>
        <v>0</v>
      </c>
      <c r="I116" s="55">
        <v>0</v>
      </c>
    </row>
    <row r="117" spans="1:9" x14ac:dyDescent="0.2">
      <c r="A117" s="52">
        <v>151</v>
      </c>
      <c r="B117" s="53">
        <f>PRRAS!C127</f>
        <v>116</v>
      </c>
      <c r="C117" s="53">
        <f>PRRAS!D127</f>
        <v>4090</v>
      </c>
      <c r="D117" s="53">
        <f>PRRAS!E127</f>
        <v>2545</v>
      </c>
      <c r="E117" s="53">
        <v>0</v>
      </c>
      <c r="F117" s="53">
        <v>0</v>
      </c>
      <c r="G117" s="54">
        <f t="shared" si="2"/>
        <v>1064.8800000000001</v>
      </c>
      <c r="H117" s="54">
        <f t="shared" si="3"/>
        <v>0</v>
      </c>
      <c r="I117" s="55">
        <v>0</v>
      </c>
    </row>
    <row r="118" spans="1:9" x14ac:dyDescent="0.2">
      <c r="A118" s="52">
        <v>151</v>
      </c>
      <c r="B118" s="53">
        <f>PRRAS!C128</f>
        <v>117</v>
      </c>
      <c r="C118" s="53">
        <f>PRRAS!D128</f>
        <v>243288</v>
      </c>
      <c r="D118" s="53">
        <f>PRRAS!E128</f>
        <v>250878</v>
      </c>
      <c r="E118" s="53">
        <v>0</v>
      </c>
      <c r="F118" s="53">
        <v>0</v>
      </c>
      <c r="G118" s="54">
        <f t="shared" si="2"/>
        <v>87170.148000000001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2538109</v>
      </c>
      <c r="D147" s="53">
        <f>PRRAS!E157</f>
        <v>2908464</v>
      </c>
      <c r="E147" s="53">
        <v>0</v>
      </c>
      <c r="F147" s="53">
        <v>0</v>
      </c>
      <c r="G147" s="54">
        <f t="shared" si="4"/>
        <v>1219835.402</v>
      </c>
      <c r="H147" s="54">
        <f t="shared" si="5"/>
        <v>0</v>
      </c>
      <c r="I147" s="55">
        <v>0</v>
      </c>
    </row>
    <row r="148" spans="1:9" x14ac:dyDescent="0.2">
      <c r="A148" s="52">
        <v>151</v>
      </c>
      <c r="B148" s="53">
        <f>PRRAS!C158</f>
        <v>147</v>
      </c>
      <c r="C148" s="53">
        <f>PRRAS!D158</f>
        <v>453058</v>
      </c>
      <c r="D148" s="53">
        <f>PRRAS!E158</f>
        <v>529158</v>
      </c>
      <c r="E148" s="53">
        <v>0</v>
      </c>
      <c r="F148" s="53">
        <v>0</v>
      </c>
      <c r="G148" s="54">
        <f t="shared" si="4"/>
        <v>222171.97799999997</v>
      </c>
      <c r="H148" s="54">
        <f t="shared" si="5"/>
        <v>0</v>
      </c>
      <c r="I148" s="55">
        <v>0</v>
      </c>
    </row>
    <row r="149" spans="1:9" x14ac:dyDescent="0.2">
      <c r="A149" s="52">
        <v>151</v>
      </c>
      <c r="B149" s="53">
        <f>PRRAS!C159</f>
        <v>148</v>
      </c>
      <c r="C149" s="53">
        <f>PRRAS!D159</f>
        <v>372582</v>
      </c>
      <c r="D149" s="53">
        <f>PRRAS!E159</f>
        <v>418576</v>
      </c>
      <c r="E149" s="53">
        <v>0</v>
      </c>
      <c r="F149" s="53">
        <v>0</v>
      </c>
      <c r="G149" s="54">
        <f t="shared" si="4"/>
        <v>179040.63199999998</v>
      </c>
      <c r="H149" s="54">
        <f t="shared" si="5"/>
        <v>0</v>
      </c>
      <c r="I149" s="55">
        <v>0</v>
      </c>
    </row>
    <row r="150" spans="1:9" x14ac:dyDescent="0.2">
      <c r="A150" s="52">
        <v>151</v>
      </c>
      <c r="B150" s="53">
        <f>PRRAS!C160</f>
        <v>149</v>
      </c>
      <c r="C150" s="53">
        <f>PRRAS!D160</f>
        <v>372582</v>
      </c>
      <c r="D150" s="53">
        <f>PRRAS!E160</f>
        <v>418576</v>
      </c>
      <c r="E150" s="53">
        <v>0</v>
      </c>
      <c r="F150" s="53">
        <v>0</v>
      </c>
      <c r="G150" s="54">
        <f t="shared" si="4"/>
        <v>180250.36599999998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19000</v>
      </c>
      <c r="D154" s="53">
        <f>PRRAS!E164</f>
        <v>32051</v>
      </c>
      <c r="E154" s="53">
        <v>0</v>
      </c>
      <c r="F154" s="53">
        <v>0</v>
      </c>
      <c r="G154" s="54">
        <f t="shared" si="4"/>
        <v>12714.606</v>
      </c>
      <c r="H154" s="54">
        <f t="shared" si="5"/>
        <v>0</v>
      </c>
      <c r="I154" s="55">
        <v>0</v>
      </c>
    </row>
    <row r="155" spans="1:9" x14ac:dyDescent="0.2">
      <c r="A155" s="52">
        <v>151</v>
      </c>
      <c r="B155" s="53">
        <f>PRRAS!C165</f>
        <v>154</v>
      </c>
      <c r="C155" s="53">
        <f>PRRAS!D165</f>
        <v>61476</v>
      </c>
      <c r="D155" s="53">
        <f>PRRAS!E165</f>
        <v>78531</v>
      </c>
      <c r="E155" s="53">
        <v>0</v>
      </c>
      <c r="F155" s="53">
        <v>0</v>
      </c>
      <c r="G155" s="54">
        <f t="shared" si="4"/>
        <v>33654.851999999999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61476</v>
      </c>
      <c r="D157" s="53">
        <f>PRRAS!E167</f>
        <v>78531</v>
      </c>
      <c r="E157" s="53">
        <v>0</v>
      </c>
      <c r="F157" s="53">
        <v>0</v>
      </c>
      <c r="G157" s="54">
        <f t="shared" si="4"/>
        <v>34091.928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1139421</v>
      </c>
      <c r="D159" s="53">
        <f>PRRAS!E169</f>
        <v>1193896</v>
      </c>
      <c r="E159" s="53">
        <v>0</v>
      </c>
      <c r="F159" s="53">
        <v>0</v>
      </c>
      <c r="G159" s="54">
        <f t="shared" si="4"/>
        <v>557299.65399999998</v>
      </c>
      <c r="H159" s="54">
        <f t="shared" si="5"/>
        <v>0</v>
      </c>
      <c r="I159" s="55">
        <v>0</v>
      </c>
    </row>
    <row r="160" spans="1:9" x14ac:dyDescent="0.2">
      <c r="A160" s="52">
        <v>151</v>
      </c>
      <c r="B160" s="53">
        <f>PRRAS!C170</f>
        <v>159</v>
      </c>
      <c r="C160" s="53">
        <f>PRRAS!D170</f>
        <v>18911</v>
      </c>
      <c r="D160" s="53">
        <f>PRRAS!E170</f>
        <v>21195</v>
      </c>
      <c r="E160" s="53">
        <v>0</v>
      </c>
      <c r="F160" s="53">
        <v>0</v>
      </c>
      <c r="G160" s="54">
        <f t="shared" si="4"/>
        <v>9746.8590000000004</v>
      </c>
      <c r="H160" s="54">
        <f t="shared" si="5"/>
        <v>0</v>
      </c>
      <c r="I160" s="55">
        <v>0</v>
      </c>
    </row>
    <row r="161" spans="1:9" x14ac:dyDescent="0.2">
      <c r="A161" s="52">
        <v>151</v>
      </c>
      <c r="B161" s="53">
        <f>PRRAS!C171</f>
        <v>160</v>
      </c>
      <c r="C161" s="53">
        <f>PRRAS!D171</f>
        <v>2548</v>
      </c>
      <c r="D161" s="53">
        <f>PRRAS!E171</f>
        <v>3016</v>
      </c>
      <c r="E161" s="53">
        <v>0</v>
      </c>
      <c r="F161" s="53">
        <v>0</v>
      </c>
      <c r="G161" s="54">
        <f t="shared" si="4"/>
        <v>1372.8</v>
      </c>
      <c r="H161" s="54">
        <f t="shared" si="5"/>
        <v>0</v>
      </c>
      <c r="I161" s="55">
        <v>0</v>
      </c>
    </row>
    <row r="162" spans="1:9" x14ac:dyDescent="0.2">
      <c r="A162" s="52">
        <v>151</v>
      </c>
      <c r="B162" s="53">
        <f>PRRAS!C172</f>
        <v>161</v>
      </c>
      <c r="C162" s="53">
        <f>PRRAS!D172</f>
        <v>11165</v>
      </c>
      <c r="D162" s="53">
        <f>PRRAS!E172</f>
        <v>10874</v>
      </c>
      <c r="E162" s="53">
        <v>0</v>
      </c>
      <c r="F162" s="53">
        <v>0</v>
      </c>
      <c r="G162" s="54">
        <f t="shared" si="4"/>
        <v>5298.9930000000004</v>
      </c>
      <c r="H162" s="54">
        <f t="shared" si="5"/>
        <v>0</v>
      </c>
      <c r="I162" s="55">
        <v>0</v>
      </c>
    </row>
    <row r="163" spans="1:9" x14ac:dyDescent="0.2">
      <c r="A163" s="52">
        <v>151</v>
      </c>
      <c r="B163" s="53">
        <f>PRRAS!C173</f>
        <v>162</v>
      </c>
      <c r="C163" s="53">
        <f>PRRAS!D173</f>
        <v>5198</v>
      </c>
      <c r="D163" s="53">
        <f>PRRAS!E173</f>
        <v>7305</v>
      </c>
      <c r="E163" s="53">
        <v>0</v>
      </c>
      <c r="F163" s="53">
        <v>0</v>
      </c>
      <c r="G163" s="54">
        <f t="shared" si="4"/>
        <v>3208.8960000000002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145289</v>
      </c>
      <c r="D165" s="53">
        <f>PRRAS!E175</f>
        <v>139364</v>
      </c>
      <c r="E165" s="53">
        <v>0</v>
      </c>
      <c r="F165" s="53">
        <v>0</v>
      </c>
      <c r="G165" s="54">
        <f t="shared" si="4"/>
        <v>69538.788</v>
      </c>
      <c r="H165" s="54">
        <f t="shared" si="5"/>
        <v>0</v>
      </c>
      <c r="I165" s="55">
        <v>0</v>
      </c>
    </row>
    <row r="166" spans="1:9" x14ac:dyDescent="0.2">
      <c r="A166" s="52">
        <v>151</v>
      </c>
      <c r="B166" s="53">
        <f>PRRAS!C176</f>
        <v>165</v>
      </c>
      <c r="C166" s="53">
        <f>PRRAS!D176</f>
        <v>21680</v>
      </c>
      <c r="D166" s="53">
        <f>PRRAS!E176</f>
        <v>23965</v>
      </c>
      <c r="E166" s="53">
        <v>0</v>
      </c>
      <c r="F166" s="53">
        <v>0</v>
      </c>
      <c r="G166" s="54">
        <f t="shared" si="4"/>
        <v>11485.65</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89302</v>
      </c>
      <c r="D168" s="53">
        <f>PRRAS!E178</f>
        <v>89057</v>
      </c>
      <c r="E168" s="53">
        <v>0</v>
      </c>
      <c r="F168" s="53">
        <v>0</v>
      </c>
      <c r="G168" s="54">
        <f t="shared" si="4"/>
        <v>44658.472000000002</v>
      </c>
      <c r="H168" s="54">
        <f t="shared" si="5"/>
        <v>0</v>
      </c>
      <c r="I168" s="55">
        <v>0</v>
      </c>
    </row>
    <row r="169" spans="1:9" x14ac:dyDescent="0.2">
      <c r="A169" s="52">
        <v>151</v>
      </c>
      <c r="B169" s="53">
        <f>PRRAS!C179</f>
        <v>168</v>
      </c>
      <c r="C169" s="53">
        <f>PRRAS!D179</f>
        <v>11578</v>
      </c>
      <c r="D169" s="53">
        <f>PRRAS!E179</f>
        <v>10757</v>
      </c>
      <c r="E169" s="53">
        <v>0</v>
      </c>
      <c r="F169" s="53">
        <v>0</v>
      </c>
      <c r="G169" s="54">
        <f t="shared" si="4"/>
        <v>5559.4560000000001</v>
      </c>
      <c r="H169" s="54">
        <f t="shared" si="5"/>
        <v>0</v>
      </c>
      <c r="I169" s="55">
        <v>0</v>
      </c>
    </row>
    <row r="170" spans="1:9" x14ac:dyDescent="0.2">
      <c r="A170" s="52">
        <v>151</v>
      </c>
      <c r="B170" s="53">
        <f>PRRAS!C180</f>
        <v>169</v>
      </c>
      <c r="C170" s="53">
        <f>PRRAS!D180</f>
        <v>22729</v>
      </c>
      <c r="D170" s="53">
        <f>PRRAS!E180</f>
        <v>14476</v>
      </c>
      <c r="E170" s="53">
        <v>0</v>
      </c>
      <c r="F170" s="53">
        <v>0</v>
      </c>
      <c r="G170" s="54">
        <f t="shared" si="4"/>
        <v>8734.0889999999999</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1109</v>
      </c>
      <c r="E172" s="53">
        <v>0</v>
      </c>
      <c r="F172" s="53">
        <v>0</v>
      </c>
      <c r="G172" s="54">
        <f t="shared" si="4"/>
        <v>379.27800000000002</v>
      </c>
      <c r="H172" s="54">
        <f t="shared" si="5"/>
        <v>0</v>
      </c>
      <c r="I172" s="55">
        <v>0</v>
      </c>
    </row>
    <row r="173" spans="1:9" x14ac:dyDescent="0.2">
      <c r="A173" s="52">
        <v>151</v>
      </c>
      <c r="B173" s="53">
        <f>PRRAS!C183</f>
        <v>172</v>
      </c>
      <c r="C173" s="53">
        <f>PRRAS!D183</f>
        <v>678702</v>
      </c>
      <c r="D173" s="53">
        <f>PRRAS!E183</f>
        <v>683204</v>
      </c>
      <c r="E173" s="53">
        <v>0</v>
      </c>
      <c r="F173" s="53">
        <v>0</v>
      </c>
      <c r="G173" s="54">
        <f t="shared" si="4"/>
        <v>351758.92</v>
      </c>
      <c r="H173" s="54">
        <f t="shared" si="5"/>
        <v>0</v>
      </c>
      <c r="I173" s="55">
        <v>0</v>
      </c>
    </row>
    <row r="174" spans="1:9" x14ac:dyDescent="0.2">
      <c r="A174" s="52">
        <v>151</v>
      </c>
      <c r="B174" s="53">
        <f>PRRAS!C184</f>
        <v>173</v>
      </c>
      <c r="C174" s="53">
        <f>PRRAS!D184</f>
        <v>15623</v>
      </c>
      <c r="D174" s="53">
        <f>PRRAS!E184</f>
        <v>15274</v>
      </c>
      <c r="E174" s="53">
        <v>0</v>
      </c>
      <c r="F174" s="53">
        <v>0</v>
      </c>
      <c r="G174" s="54">
        <f t="shared" si="4"/>
        <v>7987.5829999999996</v>
      </c>
      <c r="H174" s="54">
        <f t="shared" si="5"/>
        <v>0</v>
      </c>
      <c r="I174" s="55">
        <v>0</v>
      </c>
    </row>
    <row r="175" spans="1:9" x14ac:dyDescent="0.2">
      <c r="A175" s="52">
        <v>151</v>
      </c>
      <c r="B175" s="53">
        <f>PRRAS!C185</f>
        <v>174</v>
      </c>
      <c r="C175" s="53">
        <f>PRRAS!D185</f>
        <v>441586</v>
      </c>
      <c r="D175" s="53">
        <f>PRRAS!E185</f>
        <v>325597</v>
      </c>
      <c r="E175" s="53">
        <v>0</v>
      </c>
      <c r="F175" s="53">
        <v>0</v>
      </c>
      <c r="G175" s="54">
        <f t="shared" si="4"/>
        <v>190143.72</v>
      </c>
      <c r="H175" s="54">
        <f t="shared" si="5"/>
        <v>0</v>
      </c>
      <c r="I175" s="55">
        <v>0</v>
      </c>
    </row>
    <row r="176" spans="1:9" x14ac:dyDescent="0.2">
      <c r="A176" s="52">
        <v>151</v>
      </c>
      <c r="B176" s="53">
        <f>PRRAS!C186</f>
        <v>175</v>
      </c>
      <c r="C176" s="53">
        <f>PRRAS!D186</f>
        <v>13918</v>
      </c>
      <c r="D176" s="53">
        <f>PRRAS!E186</f>
        <v>23540</v>
      </c>
      <c r="E176" s="53">
        <v>0</v>
      </c>
      <c r="F176" s="53">
        <v>0</v>
      </c>
      <c r="G176" s="54">
        <f t="shared" si="4"/>
        <v>10674.65</v>
      </c>
      <c r="H176" s="54">
        <f t="shared" si="5"/>
        <v>0</v>
      </c>
      <c r="I176" s="55">
        <v>0</v>
      </c>
    </row>
    <row r="177" spans="1:9" x14ac:dyDescent="0.2">
      <c r="A177" s="52">
        <v>151</v>
      </c>
      <c r="B177" s="53">
        <f>PRRAS!C187</f>
        <v>176</v>
      </c>
      <c r="C177" s="53">
        <f>PRRAS!D187</f>
        <v>41273</v>
      </c>
      <c r="D177" s="53">
        <f>PRRAS!E187</f>
        <v>64469</v>
      </c>
      <c r="E177" s="53">
        <v>0</v>
      </c>
      <c r="F177" s="53">
        <v>0</v>
      </c>
      <c r="G177" s="54">
        <f t="shared" si="4"/>
        <v>29957.135999999999</v>
      </c>
      <c r="H177" s="54">
        <f t="shared" si="5"/>
        <v>0</v>
      </c>
      <c r="I177" s="55">
        <v>0</v>
      </c>
    </row>
    <row r="178" spans="1:9" x14ac:dyDescent="0.2">
      <c r="A178" s="52">
        <v>151</v>
      </c>
      <c r="B178" s="53">
        <f>PRRAS!C188</f>
        <v>177</v>
      </c>
      <c r="C178" s="53">
        <f>PRRAS!D188</f>
        <v>0</v>
      </c>
      <c r="D178" s="53">
        <f>PRRAS!E188</f>
        <v>15000</v>
      </c>
      <c r="E178" s="53">
        <v>0</v>
      </c>
      <c r="F178" s="53">
        <v>0</v>
      </c>
      <c r="G178" s="54">
        <f t="shared" si="4"/>
        <v>5310</v>
      </c>
      <c r="H178" s="54">
        <f t="shared" si="5"/>
        <v>0</v>
      </c>
      <c r="I178" s="55">
        <v>0</v>
      </c>
    </row>
    <row r="179" spans="1:9" x14ac:dyDescent="0.2">
      <c r="A179" s="52">
        <v>151</v>
      </c>
      <c r="B179" s="53">
        <f>PRRAS!C189</f>
        <v>178</v>
      </c>
      <c r="C179" s="53">
        <f>PRRAS!D189</f>
        <v>50450</v>
      </c>
      <c r="D179" s="53">
        <f>PRRAS!E189</f>
        <v>62125</v>
      </c>
      <c r="E179" s="53">
        <v>0</v>
      </c>
      <c r="F179" s="53">
        <v>0</v>
      </c>
      <c r="G179" s="54">
        <f t="shared" si="4"/>
        <v>31096.6</v>
      </c>
      <c r="H179" s="54">
        <f t="shared" si="5"/>
        <v>0</v>
      </c>
      <c r="I179" s="55">
        <v>0</v>
      </c>
    </row>
    <row r="180" spans="1:9" x14ac:dyDescent="0.2">
      <c r="A180" s="52">
        <v>151</v>
      </c>
      <c r="B180" s="53">
        <f>PRRAS!C190</f>
        <v>179</v>
      </c>
      <c r="C180" s="53">
        <f>PRRAS!D190</f>
        <v>45979</v>
      </c>
      <c r="D180" s="53">
        <f>PRRAS!E190</f>
        <v>122451</v>
      </c>
      <c r="E180" s="53">
        <v>0</v>
      </c>
      <c r="F180" s="53">
        <v>0</v>
      </c>
      <c r="G180" s="54">
        <f t="shared" si="4"/>
        <v>52067.699000000001</v>
      </c>
      <c r="H180" s="54">
        <f t="shared" si="5"/>
        <v>0</v>
      </c>
      <c r="I180" s="55">
        <v>0</v>
      </c>
    </row>
    <row r="181" spans="1:9" x14ac:dyDescent="0.2">
      <c r="A181" s="52">
        <v>151</v>
      </c>
      <c r="B181" s="53">
        <f>PRRAS!C191</f>
        <v>180</v>
      </c>
      <c r="C181" s="53">
        <f>PRRAS!D191</f>
        <v>22574</v>
      </c>
      <c r="D181" s="53">
        <f>PRRAS!E191</f>
        <v>31673</v>
      </c>
      <c r="E181" s="53">
        <v>0</v>
      </c>
      <c r="F181" s="53">
        <v>0</v>
      </c>
      <c r="G181" s="54">
        <f t="shared" si="4"/>
        <v>15465.599999999999</v>
      </c>
      <c r="H181" s="54">
        <f t="shared" si="5"/>
        <v>0</v>
      </c>
      <c r="I181" s="55">
        <v>0</v>
      </c>
    </row>
    <row r="182" spans="1:9" x14ac:dyDescent="0.2">
      <c r="A182" s="52">
        <v>151</v>
      </c>
      <c r="B182" s="53">
        <f>PRRAS!C192</f>
        <v>181</v>
      </c>
      <c r="C182" s="53">
        <f>PRRAS!D192</f>
        <v>47299</v>
      </c>
      <c r="D182" s="53">
        <f>PRRAS!E192</f>
        <v>23075</v>
      </c>
      <c r="E182" s="53">
        <v>0</v>
      </c>
      <c r="F182" s="53">
        <v>0</v>
      </c>
      <c r="G182" s="54">
        <f t="shared" si="4"/>
        <v>16914.269</v>
      </c>
      <c r="H182" s="54">
        <f t="shared" si="5"/>
        <v>0</v>
      </c>
      <c r="I182" s="55">
        <v>0</v>
      </c>
    </row>
    <row r="183" spans="1:9" x14ac:dyDescent="0.2">
      <c r="A183" s="52">
        <v>151</v>
      </c>
      <c r="B183" s="53">
        <f>PRRAS!C193</f>
        <v>182</v>
      </c>
      <c r="C183" s="53">
        <f>PRRAS!D193</f>
        <v>12594</v>
      </c>
      <c r="D183" s="53">
        <f>PRRAS!E193</f>
        <v>4397</v>
      </c>
      <c r="E183" s="53">
        <v>0</v>
      </c>
      <c r="F183" s="53">
        <v>0</v>
      </c>
      <c r="G183" s="54">
        <f t="shared" si="4"/>
        <v>3892.616</v>
      </c>
      <c r="H183" s="54">
        <f t="shared" si="5"/>
        <v>0</v>
      </c>
      <c r="I183" s="55">
        <v>0</v>
      </c>
    </row>
    <row r="184" spans="1:9" x14ac:dyDescent="0.2">
      <c r="A184" s="52">
        <v>151</v>
      </c>
      <c r="B184" s="53">
        <f>PRRAS!C194</f>
        <v>183</v>
      </c>
      <c r="C184" s="53">
        <f>PRRAS!D194</f>
        <v>283925</v>
      </c>
      <c r="D184" s="53">
        <f>PRRAS!E194</f>
        <v>345736</v>
      </c>
      <c r="E184" s="53">
        <v>0</v>
      </c>
      <c r="F184" s="53">
        <v>0</v>
      </c>
      <c r="G184" s="54">
        <f t="shared" si="4"/>
        <v>178497.65099999998</v>
      </c>
      <c r="H184" s="54">
        <f t="shared" si="5"/>
        <v>0</v>
      </c>
      <c r="I184" s="55">
        <v>0</v>
      </c>
    </row>
    <row r="185" spans="1:9" x14ac:dyDescent="0.2">
      <c r="A185" s="52">
        <v>151</v>
      </c>
      <c r="B185" s="53">
        <f>PRRAS!C195</f>
        <v>184</v>
      </c>
      <c r="C185" s="53">
        <f>PRRAS!D195</f>
        <v>170243</v>
      </c>
      <c r="D185" s="53">
        <f>PRRAS!E195</f>
        <v>159830</v>
      </c>
      <c r="E185" s="53">
        <v>0</v>
      </c>
      <c r="F185" s="53">
        <v>0</v>
      </c>
      <c r="G185" s="54">
        <f t="shared" si="4"/>
        <v>90142.152000000002</v>
      </c>
      <c r="H185" s="54">
        <f t="shared" si="5"/>
        <v>0</v>
      </c>
      <c r="I185" s="55">
        <v>0</v>
      </c>
    </row>
    <row r="186" spans="1:9" x14ac:dyDescent="0.2">
      <c r="A186" s="52">
        <v>151</v>
      </c>
      <c r="B186" s="53">
        <f>PRRAS!C196</f>
        <v>185</v>
      </c>
      <c r="C186" s="53">
        <f>PRRAS!D196</f>
        <v>14531</v>
      </c>
      <c r="D186" s="53">
        <f>PRRAS!E196</f>
        <v>22377</v>
      </c>
      <c r="E186" s="53">
        <v>0</v>
      </c>
      <c r="F186" s="53">
        <v>0</v>
      </c>
      <c r="G186" s="54">
        <f t="shared" si="4"/>
        <v>10967.725</v>
      </c>
      <c r="H186" s="54">
        <f t="shared" si="5"/>
        <v>0</v>
      </c>
      <c r="I186" s="55">
        <v>0</v>
      </c>
    </row>
    <row r="187" spans="1:9" x14ac:dyDescent="0.2">
      <c r="A187" s="52">
        <v>151</v>
      </c>
      <c r="B187" s="53">
        <f>PRRAS!C197</f>
        <v>186</v>
      </c>
      <c r="C187" s="53">
        <f>PRRAS!D197</f>
        <v>10788</v>
      </c>
      <c r="D187" s="53">
        <f>PRRAS!E197</f>
        <v>23781</v>
      </c>
      <c r="E187" s="53">
        <v>0</v>
      </c>
      <c r="F187" s="53">
        <v>0</v>
      </c>
      <c r="G187" s="54">
        <f t="shared" si="4"/>
        <v>10853.1</v>
      </c>
      <c r="H187" s="54">
        <f t="shared" si="5"/>
        <v>0</v>
      </c>
      <c r="I187" s="55">
        <v>0</v>
      </c>
    </row>
    <row r="188" spans="1:9" x14ac:dyDescent="0.2">
      <c r="A188" s="52">
        <v>151</v>
      </c>
      <c r="B188" s="53">
        <f>PRRAS!C198</f>
        <v>187</v>
      </c>
      <c r="C188" s="53">
        <f>PRRAS!D198</f>
        <v>2989</v>
      </c>
      <c r="D188" s="53">
        <f>PRRAS!E198</f>
        <v>3319</v>
      </c>
      <c r="E188" s="53">
        <v>0</v>
      </c>
      <c r="F188" s="53">
        <v>0</v>
      </c>
      <c r="G188" s="54">
        <f t="shared" si="4"/>
        <v>1800.249</v>
      </c>
      <c r="H188" s="54">
        <f t="shared" si="5"/>
        <v>0</v>
      </c>
      <c r="I188" s="55">
        <v>0</v>
      </c>
    </row>
    <row r="189" spans="1:9" x14ac:dyDescent="0.2">
      <c r="A189" s="52">
        <v>151</v>
      </c>
      <c r="B189" s="53">
        <f>PRRAS!C199</f>
        <v>188</v>
      </c>
      <c r="C189" s="53">
        <f>PRRAS!D199</f>
        <v>12971</v>
      </c>
      <c r="D189" s="53">
        <f>PRRAS!E199</f>
        <v>8703</v>
      </c>
      <c r="E189" s="53">
        <v>0</v>
      </c>
      <c r="F189" s="53">
        <v>0</v>
      </c>
      <c r="G189" s="54">
        <f t="shared" si="4"/>
        <v>5710.8760000000002</v>
      </c>
      <c r="H189" s="54">
        <f t="shared" si="5"/>
        <v>0</v>
      </c>
      <c r="I189" s="55">
        <v>0</v>
      </c>
    </row>
    <row r="190" spans="1:9" x14ac:dyDescent="0.2">
      <c r="A190" s="52">
        <v>151</v>
      </c>
      <c r="B190" s="53">
        <f>PRRAS!C200</f>
        <v>189</v>
      </c>
      <c r="C190" s="53">
        <f>PRRAS!D200</f>
        <v>0</v>
      </c>
      <c r="D190" s="53">
        <f>PRRAS!E200</f>
        <v>559</v>
      </c>
      <c r="E190" s="53">
        <v>0</v>
      </c>
      <c r="F190" s="53">
        <v>0</v>
      </c>
      <c r="G190" s="54">
        <f t="shared" si="4"/>
        <v>211.30199999999999</v>
      </c>
      <c r="H190" s="54">
        <f t="shared" si="5"/>
        <v>0</v>
      </c>
      <c r="I190" s="55">
        <v>0</v>
      </c>
    </row>
    <row r="191" spans="1:9" x14ac:dyDescent="0.2">
      <c r="A191" s="52">
        <v>151</v>
      </c>
      <c r="B191" s="53">
        <f>PRRAS!C201</f>
        <v>190</v>
      </c>
      <c r="C191" s="53">
        <f>PRRAS!D201</f>
        <v>72403</v>
      </c>
      <c r="D191" s="53">
        <f>PRRAS!E201</f>
        <v>127167</v>
      </c>
      <c r="E191" s="53">
        <v>0</v>
      </c>
      <c r="F191" s="53">
        <v>0</v>
      </c>
      <c r="G191" s="54">
        <f t="shared" si="4"/>
        <v>62080.03</v>
      </c>
      <c r="H191" s="54">
        <f t="shared" si="5"/>
        <v>0</v>
      </c>
      <c r="I191" s="55">
        <v>0</v>
      </c>
    </row>
    <row r="192" spans="1:9" x14ac:dyDescent="0.2">
      <c r="A192" s="52">
        <v>151</v>
      </c>
      <c r="B192" s="53">
        <f>PRRAS!C202</f>
        <v>191</v>
      </c>
      <c r="C192" s="53">
        <f>PRRAS!D202</f>
        <v>7907</v>
      </c>
      <c r="D192" s="53">
        <f>PRRAS!E202</f>
        <v>7766</v>
      </c>
      <c r="E192" s="53">
        <v>0</v>
      </c>
      <c r="F192" s="53">
        <v>0</v>
      </c>
      <c r="G192" s="54">
        <f t="shared" ref="G192:G258" si="6">(B192/1000)*(C192*1+D192*2)</f>
        <v>4476.8490000000002</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7907</v>
      </c>
      <c r="D206" s="53">
        <f>PRRAS!E216</f>
        <v>7766</v>
      </c>
      <c r="E206" s="53">
        <v>0</v>
      </c>
      <c r="F206" s="53">
        <v>0</v>
      </c>
      <c r="G206" s="54">
        <f t="shared" si="6"/>
        <v>4804.9949999999999</v>
      </c>
      <c r="H206" s="54">
        <f t="shared" si="7"/>
        <v>0</v>
      </c>
      <c r="I206" s="55">
        <v>0</v>
      </c>
    </row>
    <row r="207" spans="1:9" x14ac:dyDescent="0.2">
      <c r="A207" s="52">
        <v>151</v>
      </c>
      <c r="B207" s="53">
        <f>PRRAS!C217</f>
        <v>206</v>
      </c>
      <c r="C207" s="53">
        <f>PRRAS!D217</f>
        <v>7902</v>
      </c>
      <c r="D207" s="53">
        <f>PRRAS!E217</f>
        <v>7766</v>
      </c>
      <c r="E207" s="53">
        <v>0</v>
      </c>
      <c r="F207" s="53">
        <v>0</v>
      </c>
      <c r="G207" s="54">
        <f t="shared" si="6"/>
        <v>4827.4039999999995</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5</v>
      </c>
      <c r="D209" s="53">
        <f>PRRAS!E219</f>
        <v>0</v>
      </c>
      <c r="E209" s="53">
        <v>0</v>
      </c>
      <c r="F209" s="53">
        <v>0</v>
      </c>
      <c r="G209" s="54">
        <f t="shared" si="6"/>
        <v>1.04</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210256</v>
      </c>
      <c r="D211" s="53">
        <f>PRRAS!E221</f>
        <v>267000</v>
      </c>
      <c r="E211" s="53">
        <v>0</v>
      </c>
      <c r="F211" s="53">
        <v>0</v>
      </c>
      <c r="G211" s="54">
        <f t="shared" si="6"/>
        <v>156293.75999999998</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210256</v>
      </c>
      <c r="D215" s="53">
        <f>PRRAS!E225</f>
        <v>267000</v>
      </c>
      <c r="E215" s="53">
        <v>0</v>
      </c>
      <c r="F215" s="53">
        <v>0</v>
      </c>
      <c r="G215" s="54">
        <f t="shared" si="6"/>
        <v>159270.78399999999</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210256</v>
      </c>
      <c r="D218" s="53">
        <f>PRRAS!E228</f>
        <v>267000</v>
      </c>
      <c r="E218" s="53">
        <v>0</v>
      </c>
      <c r="F218" s="53">
        <v>0</v>
      </c>
      <c r="G218" s="54">
        <f t="shared" si="6"/>
        <v>161503.552</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9820</v>
      </c>
      <c r="D220" s="53">
        <f>PRRAS!E230</f>
        <v>24820</v>
      </c>
      <c r="E220" s="53">
        <v>0</v>
      </c>
      <c r="F220" s="53">
        <v>0</v>
      </c>
      <c r="G220" s="54">
        <f t="shared" si="6"/>
        <v>13021.74</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9820</v>
      </c>
      <c r="D227" s="53">
        <f>PRRAS!E237</f>
        <v>24820</v>
      </c>
      <c r="E227" s="53">
        <v>0</v>
      </c>
      <c r="F227" s="53">
        <v>0</v>
      </c>
      <c r="G227" s="54">
        <f t="shared" si="6"/>
        <v>13437.960000000001</v>
      </c>
      <c r="H227" s="54">
        <f t="shared" si="7"/>
        <v>0</v>
      </c>
      <c r="I227" s="55">
        <v>0</v>
      </c>
    </row>
    <row r="228" spans="1:9" x14ac:dyDescent="0.2">
      <c r="A228" s="52">
        <v>151</v>
      </c>
      <c r="B228" s="53">
        <f>PRRAS!C238</f>
        <v>227</v>
      </c>
      <c r="C228" s="53">
        <f>PRRAS!D238</f>
        <v>9820</v>
      </c>
      <c r="D228" s="53">
        <f>PRRAS!E238</f>
        <v>24820</v>
      </c>
      <c r="E228" s="53">
        <v>0</v>
      </c>
      <c r="F228" s="53">
        <v>0</v>
      </c>
      <c r="G228" s="54">
        <f t="shared" si="6"/>
        <v>13497.42</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230529</v>
      </c>
      <c r="D248" s="53">
        <f>PRRAS!E258</f>
        <v>256678</v>
      </c>
      <c r="E248" s="53">
        <v>0</v>
      </c>
      <c r="F248" s="53">
        <v>0</v>
      </c>
      <c r="G248" s="54">
        <f t="shared" si="6"/>
        <v>183739.595</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230529</v>
      </c>
      <c r="D255" s="53">
        <f>PRRAS!E265</f>
        <v>256678</v>
      </c>
      <c r="E255" s="53">
        <v>0</v>
      </c>
      <c r="F255" s="53">
        <v>0</v>
      </c>
      <c r="G255" s="54">
        <f t="shared" si="6"/>
        <v>188946.79</v>
      </c>
      <c r="H255" s="54">
        <f t="shared" si="7"/>
        <v>0</v>
      </c>
      <c r="I255" s="55">
        <v>0</v>
      </c>
    </row>
    <row r="256" spans="1:9" x14ac:dyDescent="0.2">
      <c r="A256" s="52">
        <v>151</v>
      </c>
      <c r="B256" s="53">
        <f>PRRAS!C266</f>
        <v>255</v>
      </c>
      <c r="C256" s="53">
        <f>PRRAS!D266</f>
        <v>127986</v>
      </c>
      <c r="D256" s="53">
        <f>PRRAS!E266</f>
        <v>124857</v>
      </c>
      <c r="E256" s="53">
        <v>0</v>
      </c>
      <c r="F256" s="53">
        <v>0</v>
      </c>
      <c r="G256" s="54">
        <f t="shared" si="6"/>
        <v>96313.5</v>
      </c>
      <c r="H256" s="54">
        <f t="shared" si="7"/>
        <v>0</v>
      </c>
      <c r="I256" s="55">
        <v>0</v>
      </c>
    </row>
    <row r="257" spans="1:9" x14ac:dyDescent="0.2">
      <c r="A257" s="52">
        <v>151</v>
      </c>
      <c r="B257" s="53">
        <f>PRRAS!C267</f>
        <v>256</v>
      </c>
      <c r="C257" s="53">
        <f>PRRAS!D267</f>
        <v>102543</v>
      </c>
      <c r="D257" s="53">
        <f>PRRAS!E267</f>
        <v>131821</v>
      </c>
      <c r="E257" s="53">
        <v>0</v>
      </c>
      <c r="F257" s="53">
        <v>0</v>
      </c>
      <c r="G257" s="54">
        <f t="shared" si="6"/>
        <v>93743.360000000001</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487118</v>
      </c>
      <c r="D259" s="53">
        <f>PRRAS!E269</f>
        <v>629146</v>
      </c>
      <c r="E259" s="53">
        <v>0</v>
      </c>
      <c r="F259" s="53">
        <v>0</v>
      </c>
      <c r="G259" s="54">
        <f t="shared" ref="G259:G324" si="8">(B259/1000)*(C259*1+D259*2)</f>
        <v>450315.78</v>
      </c>
      <c r="H259" s="54">
        <f t="shared" ref="H259:H324" si="9">ABS(C259-ROUND(C259,0))+ABS(D259-ROUND(D259,0))</f>
        <v>0</v>
      </c>
      <c r="I259" s="55">
        <v>0</v>
      </c>
    </row>
    <row r="260" spans="1:9" x14ac:dyDescent="0.2">
      <c r="A260" s="52">
        <v>151</v>
      </c>
      <c r="B260" s="53">
        <f>PRRAS!C270</f>
        <v>259</v>
      </c>
      <c r="C260" s="53">
        <f>PRRAS!D270</f>
        <v>403313</v>
      </c>
      <c r="D260" s="53">
        <f>PRRAS!E270</f>
        <v>472817</v>
      </c>
      <c r="E260" s="53">
        <v>0</v>
      </c>
      <c r="F260" s="53">
        <v>0</v>
      </c>
      <c r="G260" s="54">
        <f t="shared" si="8"/>
        <v>349377.27299999999</v>
      </c>
      <c r="H260" s="54">
        <f t="shared" si="9"/>
        <v>0</v>
      </c>
      <c r="I260" s="55">
        <v>0</v>
      </c>
    </row>
    <row r="261" spans="1:9" x14ac:dyDescent="0.2">
      <c r="A261" s="52">
        <v>151</v>
      </c>
      <c r="B261" s="53">
        <f>PRRAS!C271</f>
        <v>260</v>
      </c>
      <c r="C261" s="53">
        <f>PRRAS!D271</f>
        <v>403313</v>
      </c>
      <c r="D261" s="53">
        <f>PRRAS!E271</f>
        <v>472817</v>
      </c>
      <c r="E261" s="53">
        <v>0</v>
      </c>
      <c r="F261" s="53">
        <v>0</v>
      </c>
      <c r="G261" s="54">
        <f t="shared" si="8"/>
        <v>350726.22000000003</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83805</v>
      </c>
      <c r="D264" s="53">
        <f>PRRAS!E274</f>
        <v>156329</v>
      </c>
      <c r="E264" s="53">
        <v>0</v>
      </c>
      <c r="F264" s="53">
        <v>0</v>
      </c>
      <c r="G264" s="54">
        <f t="shared" si="8"/>
        <v>104269.769</v>
      </c>
      <c r="H264" s="54">
        <f t="shared" si="9"/>
        <v>0</v>
      </c>
      <c r="I264" s="55">
        <v>0</v>
      </c>
    </row>
    <row r="265" spans="1:9" x14ac:dyDescent="0.2">
      <c r="A265" s="52">
        <v>151</v>
      </c>
      <c r="B265" s="53">
        <f>PRRAS!C275</f>
        <v>264</v>
      </c>
      <c r="C265" s="53">
        <f>PRRAS!D275</f>
        <v>83805</v>
      </c>
      <c r="D265" s="53">
        <f>PRRAS!E275</f>
        <v>156329</v>
      </c>
      <c r="E265" s="53">
        <v>0</v>
      </c>
      <c r="F265" s="53">
        <v>0</v>
      </c>
      <c r="G265" s="54">
        <f t="shared" si="8"/>
        <v>104666.232</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2538109</v>
      </c>
      <c r="D285" s="53">
        <f>PRRAS!E295</f>
        <v>2908464</v>
      </c>
      <c r="E285" s="53">
        <v>0</v>
      </c>
      <c r="F285" s="53">
        <v>0</v>
      </c>
      <c r="G285" s="54">
        <f t="shared" si="8"/>
        <v>2372830.5079999999</v>
      </c>
      <c r="H285" s="54">
        <f t="shared" si="9"/>
        <v>0</v>
      </c>
      <c r="I285" s="55">
        <v>0</v>
      </c>
    </row>
    <row r="286" spans="1:9" x14ac:dyDescent="0.2">
      <c r="A286" s="52">
        <v>151</v>
      </c>
      <c r="B286" s="53">
        <f>PRRAS!C296</f>
        <v>285</v>
      </c>
      <c r="C286" s="53">
        <f>PRRAS!D296</f>
        <v>1664016</v>
      </c>
      <c r="D286" s="53">
        <f>PRRAS!E296</f>
        <v>941746</v>
      </c>
      <c r="E286" s="53">
        <v>0</v>
      </c>
      <c r="F286" s="53">
        <v>0</v>
      </c>
      <c r="G286" s="54">
        <f t="shared" si="8"/>
        <v>1011039.7799999999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188853</v>
      </c>
      <c r="D288" s="53">
        <f>PRRAS!E298</f>
        <v>740472</v>
      </c>
      <c r="E288" s="53">
        <v>0</v>
      </c>
      <c r="F288" s="53">
        <v>0</v>
      </c>
      <c r="G288" s="54">
        <f t="shared" si="8"/>
        <v>479231.73899999994</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54538</v>
      </c>
      <c r="D290" s="53">
        <f>PRRAS!E300</f>
        <v>44372</v>
      </c>
      <c r="E290" s="53">
        <v>0</v>
      </c>
      <c r="F290" s="53">
        <v>0</v>
      </c>
      <c r="G290" s="54">
        <f t="shared" si="8"/>
        <v>41408.498</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33270</v>
      </c>
      <c r="D293" s="53">
        <f>PRRAS!E304</f>
        <v>1790</v>
      </c>
      <c r="E293" s="53">
        <v>0</v>
      </c>
      <c r="F293" s="53">
        <v>0</v>
      </c>
      <c r="G293" s="54">
        <f t="shared" si="8"/>
        <v>10760.199999999999</v>
      </c>
      <c r="H293" s="54">
        <f t="shared" si="9"/>
        <v>0</v>
      </c>
      <c r="I293" s="55">
        <v>0</v>
      </c>
    </row>
    <row r="294" spans="1:9" x14ac:dyDescent="0.2">
      <c r="A294" s="52">
        <v>151</v>
      </c>
      <c r="B294" s="53">
        <f>PRRAS!C305</f>
        <v>293</v>
      </c>
      <c r="C294" s="53">
        <f>PRRAS!D305</f>
        <v>31064</v>
      </c>
      <c r="D294" s="53">
        <f>PRRAS!E305</f>
        <v>0</v>
      </c>
      <c r="E294" s="53">
        <v>0</v>
      </c>
      <c r="F294" s="53">
        <v>0</v>
      </c>
      <c r="G294" s="54">
        <f t="shared" si="8"/>
        <v>9101.7519999999986</v>
      </c>
      <c r="H294" s="54">
        <f t="shared" si="9"/>
        <v>0</v>
      </c>
      <c r="I294" s="55">
        <v>0</v>
      </c>
    </row>
    <row r="295" spans="1:9" x14ac:dyDescent="0.2">
      <c r="A295" s="52">
        <v>151</v>
      </c>
      <c r="B295" s="53">
        <f>PRRAS!C306</f>
        <v>294</v>
      </c>
      <c r="C295" s="53">
        <f>PRRAS!D306</f>
        <v>31064</v>
      </c>
      <c r="D295" s="53">
        <f>PRRAS!E306</f>
        <v>0</v>
      </c>
      <c r="E295" s="53">
        <v>0</v>
      </c>
      <c r="F295" s="53">
        <v>0</v>
      </c>
      <c r="G295" s="54">
        <f t="shared" si="8"/>
        <v>9132.8159999999989</v>
      </c>
      <c r="H295" s="54">
        <f t="shared" si="9"/>
        <v>0</v>
      </c>
      <c r="I295" s="55">
        <v>0</v>
      </c>
    </row>
    <row r="296" spans="1:9" x14ac:dyDescent="0.2">
      <c r="A296" s="52">
        <v>151</v>
      </c>
      <c r="B296" s="53">
        <f>PRRAS!C307</f>
        <v>295</v>
      </c>
      <c r="C296" s="53">
        <f>PRRAS!D307</f>
        <v>31064</v>
      </c>
      <c r="D296" s="53">
        <f>PRRAS!E307</f>
        <v>0</v>
      </c>
      <c r="E296" s="53">
        <v>0</v>
      </c>
      <c r="F296" s="53">
        <v>0</v>
      </c>
      <c r="G296" s="54">
        <f t="shared" si="8"/>
        <v>9163.8799999999992</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2206</v>
      </c>
      <c r="D306" s="53">
        <f>PRRAS!E317</f>
        <v>1790</v>
      </c>
      <c r="E306" s="53">
        <v>0</v>
      </c>
      <c r="F306" s="53">
        <v>0</v>
      </c>
      <c r="G306" s="54">
        <f t="shared" si="8"/>
        <v>1764.73</v>
      </c>
      <c r="H306" s="54">
        <f t="shared" si="9"/>
        <v>0</v>
      </c>
      <c r="I306" s="55">
        <v>0</v>
      </c>
    </row>
    <row r="307" spans="1:9" x14ac:dyDescent="0.2">
      <c r="A307" s="52">
        <v>151</v>
      </c>
      <c r="B307" s="53">
        <f>PRRAS!C318</f>
        <v>306</v>
      </c>
      <c r="C307" s="53">
        <f>PRRAS!D318</f>
        <v>2206</v>
      </c>
      <c r="D307" s="53">
        <f>PRRAS!E318</f>
        <v>1790</v>
      </c>
      <c r="E307" s="53">
        <v>0</v>
      </c>
      <c r="F307" s="53">
        <v>0</v>
      </c>
      <c r="G307" s="54">
        <f t="shared" si="8"/>
        <v>1770.5160000000001</v>
      </c>
      <c r="H307" s="54">
        <f t="shared" si="9"/>
        <v>0</v>
      </c>
      <c r="I307" s="55">
        <v>0</v>
      </c>
    </row>
    <row r="308" spans="1:9" x14ac:dyDescent="0.2">
      <c r="A308" s="52">
        <v>151</v>
      </c>
      <c r="B308" s="53">
        <f>PRRAS!C319</f>
        <v>307</v>
      </c>
      <c r="C308" s="53">
        <f>PRRAS!D319</f>
        <v>2206</v>
      </c>
      <c r="D308" s="53">
        <f>PRRAS!E319</f>
        <v>1790</v>
      </c>
      <c r="E308" s="53">
        <v>0</v>
      </c>
      <c r="F308" s="53">
        <v>0</v>
      </c>
      <c r="G308" s="54">
        <f t="shared" si="8"/>
        <v>1776.3019999999999</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1145667</v>
      </c>
      <c r="D345" s="53">
        <f>PRRAS!E356</f>
        <v>1585807</v>
      </c>
      <c r="E345" s="53">
        <v>0</v>
      </c>
      <c r="F345" s="53">
        <v>0</v>
      </c>
      <c r="G345" s="54">
        <f t="shared" si="10"/>
        <v>1485144.6639999999</v>
      </c>
      <c r="H345" s="54">
        <f t="shared" si="11"/>
        <v>0</v>
      </c>
      <c r="I345" s="55">
        <v>0</v>
      </c>
    </row>
    <row r="346" spans="1:9" x14ac:dyDescent="0.2">
      <c r="A346" s="52">
        <v>151</v>
      </c>
      <c r="B346" s="53">
        <f>PRRAS!C357</f>
        <v>345</v>
      </c>
      <c r="C346" s="53">
        <f>PRRAS!D357</f>
        <v>90693</v>
      </c>
      <c r="D346" s="53">
        <f>PRRAS!E357</f>
        <v>13955</v>
      </c>
      <c r="E346" s="53">
        <v>0</v>
      </c>
      <c r="F346" s="53">
        <v>0</v>
      </c>
      <c r="G346" s="54">
        <f t="shared" si="10"/>
        <v>40918.034999999996</v>
      </c>
      <c r="H346" s="54">
        <f t="shared" si="11"/>
        <v>0</v>
      </c>
      <c r="I346" s="55">
        <v>0</v>
      </c>
    </row>
    <row r="347" spans="1:9" x14ac:dyDescent="0.2">
      <c r="A347" s="52">
        <v>151</v>
      </c>
      <c r="B347" s="53">
        <f>PRRAS!C358</f>
        <v>346</v>
      </c>
      <c r="C347" s="53">
        <f>PRRAS!D358</f>
        <v>75000</v>
      </c>
      <c r="D347" s="53">
        <f>PRRAS!E358</f>
        <v>0</v>
      </c>
      <c r="E347" s="53">
        <v>0</v>
      </c>
      <c r="F347" s="53">
        <v>0</v>
      </c>
      <c r="G347" s="54">
        <f t="shared" si="10"/>
        <v>25949.999999999996</v>
      </c>
      <c r="H347" s="54">
        <f t="shared" si="11"/>
        <v>0</v>
      </c>
      <c r="I347" s="55">
        <v>0</v>
      </c>
    </row>
    <row r="348" spans="1:9" x14ac:dyDescent="0.2">
      <c r="A348" s="52">
        <v>151</v>
      </c>
      <c r="B348" s="53">
        <f>PRRAS!C359</f>
        <v>347</v>
      </c>
      <c r="C348" s="53">
        <f>PRRAS!D359</f>
        <v>75000</v>
      </c>
      <c r="D348" s="53">
        <f>PRRAS!E359</f>
        <v>0</v>
      </c>
      <c r="E348" s="53">
        <v>0</v>
      </c>
      <c r="F348" s="53">
        <v>0</v>
      </c>
      <c r="G348" s="54">
        <f t="shared" si="10"/>
        <v>26024.999999999996</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15693</v>
      </c>
      <c r="D351" s="53">
        <f>PRRAS!E362</f>
        <v>13955</v>
      </c>
      <c r="E351" s="53">
        <v>0</v>
      </c>
      <c r="F351" s="53">
        <v>0</v>
      </c>
      <c r="G351" s="54">
        <f t="shared" si="10"/>
        <v>15261.05</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15693</v>
      </c>
      <c r="D357" s="53">
        <f>PRRAS!E368</f>
        <v>13955</v>
      </c>
      <c r="E357" s="53">
        <v>0</v>
      </c>
      <c r="F357" s="53">
        <v>0</v>
      </c>
      <c r="G357" s="54">
        <f t="shared" si="10"/>
        <v>15522.668</v>
      </c>
      <c r="H357" s="54">
        <f t="shared" si="11"/>
        <v>0</v>
      </c>
      <c r="I357" s="55">
        <v>0</v>
      </c>
    </row>
    <row r="358" spans="1:9" x14ac:dyDescent="0.2">
      <c r="A358" s="52">
        <v>151</v>
      </c>
      <c r="B358" s="53">
        <f>PRRAS!C369</f>
        <v>357</v>
      </c>
      <c r="C358" s="53">
        <f>PRRAS!D369</f>
        <v>552485</v>
      </c>
      <c r="D358" s="53">
        <f>PRRAS!E369</f>
        <v>809874</v>
      </c>
      <c r="E358" s="53">
        <v>0</v>
      </c>
      <c r="F358" s="53">
        <v>0</v>
      </c>
      <c r="G358" s="54">
        <f t="shared" si="10"/>
        <v>775487.18099999998</v>
      </c>
      <c r="H358" s="54">
        <f t="shared" si="11"/>
        <v>0</v>
      </c>
      <c r="I358" s="55">
        <v>0</v>
      </c>
    </row>
    <row r="359" spans="1:9" x14ac:dyDescent="0.2">
      <c r="A359" s="52">
        <v>151</v>
      </c>
      <c r="B359" s="53">
        <f>PRRAS!C370</f>
        <v>358</v>
      </c>
      <c r="C359" s="53">
        <f>PRRAS!D370</f>
        <v>402901</v>
      </c>
      <c r="D359" s="53">
        <f>PRRAS!E370</f>
        <v>733245</v>
      </c>
      <c r="E359" s="53">
        <v>0</v>
      </c>
      <c r="F359" s="53">
        <v>0</v>
      </c>
      <c r="G359" s="54">
        <f t="shared" si="10"/>
        <v>669241.978</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13200</v>
      </c>
      <c r="D361" s="53">
        <f>PRRAS!E372</f>
        <v>516345</v>
      </c>
      <c r="E361" s="53">
        <v>0</v>
      </c>
      <c r="F361" s="53">
        <v>0</v>
      </c>
      <c r="G361" s="54">
        <f t="shared" si="10"/>
        <v>376520.39999999997</v>
      </c>
      <c r="H361" s="54">
        <f t="shared" si="11"/>
        <v>0</v>
      </c>
      <c r="I361" s="55">
        <v>0</v>
      </c>
    </row>
    <row r="362" spans="1:9" x14ac:dyDescent="0.2">
      <c r="A362" s="52">
        <v>151</v>
      </c>
      <c r="B362" s="53">
        <f>PRRAS!C373</f>
        <v>361</v>
      </c>
      <c r="C362" s="53">
        <f>PRRAS!D373</f>
        <v>389701</v>
      </c>
      <c r="D362" s="53">
        <f>PRRAS!E373</f>
        <v>214651</v>
      </c>
      <c r="E362" s="53">
        <v>0</v>
      </c>
      <c r="F362" s="53">
        <v>0</v>
      </c>
      <c r="G362" s="54">
        <f t="shared" si="10"/>
        <v>295660.08299999998</v>
      </c>
      <c r="H362" s="54">
        <f t="shared" si="11"/>
        <v>0</v>
      </c>
      <c r="I362" s="55">
        <v>0</v>
      </c>
    </row>
    <row r="363" spans="1:9" x14ac:dyDescent="0.2">
      <c r="A363" s="52">
        <v>151</v>
      </c>
      <c r="B363" s="53">
        <f>PRRAS!C374</f>
        <v>362</v>
      </c>
      <c r="C363" s="53">
        <f>PRRAS!D374</f>
        <v>0</v>
      </c>
      <c r="D363" s="53">
        <f>PRRAS!E374</f>
        <v>2249</v>
      </c>
      <c r="E363" s="53">
        <v>0</v>
      </c>
      <c r="F363" s="53">
        <v>0</v>
      </c>
      <c r="G363" s="54">
        <f t="shared" si="10"/>
        <v>1628.2759999999998</v>
      </c>
      <c r="H363" s="54">
        <f t="shared" si="11"/>
        <v>0</v>
      </c>
      <c r="I363" s="55">
        <v>0</v>
      </c>
    </row>
    <row r="364" spans="1:9" x14ac:dyDescent="0.2">
      <c r="A364" s="52">
        <v>151</v>
      </c>
      <c r="B364" s="53">
        <f>PRRAS!C375</f>
        <v>363</v>
      </c>
      <c r="C364" s="53">
        <f>PRRAS!D375</f>
        <v>149584</v>
      </c>
      <c r="D364" s="53">
        <f>PRRAS!E375</f>
        <v>76629</v>
      </c>
      <c r="E364" s="53">
        <v>0</v>
      </c>
      <c r="F364" s="53">
        <v>0</v>
      </c>
      <c r="G364" s="54">
        <f t="shared" si="10"/>
        <v>109931.64599999999</v>
      </c>
      <c r="H364" s="54">
        <f t="shared" si="11"/>
        <v>0</v>
      </c>
      <c r="I364" s="55">
        <v>0</v>
      </c>
    </row>
    <row r="365" spans="1:9" x14ac:dyDescent="0.2">
      <c r="A365" s="52">
        <v>151</v>
      </c>
      <c r="B365" s="53">
        <f>PRRAS!C376</f>
        <v>364</v>
      </c>
      <c r="C365" s="53">
        <f>PRRAS!D376</f>
        <v>0</v>
      </c>
      <c r="D365" s="53">
        <f>PRRAS!E376</f>
        <v>9611</v>
      </c>
      <c r="E365" s="53">
        <v>0</v>
      </c>
      <c r="F365" s="53">
        <v>0</v>
      </c>
      <c r="G365" s="54">
        <f t="shared" si="10"/>
        <v>6996.808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116171</v>
      </c>
      <c r="D370" s="53">
        <f>PRRAS!E381</f>
        <v>0</v>
      </c>
      <c r="E370" s="53">
        <v>0</v>
      </c>
      <c r="F370" s="53">
        <v>0</v>
      </c>
      <c r="G370" s="54">
        <f t="shared" si="10"/>
        <v>42867.099000000002</v>
      </c>
      <c r="H370" s="54">
        <f t="shared" si="11"/>
        <v>0</v>
      </c>
      <c r="I370" s="55">
        <v>0</v>
      </c>
    </row>
    <row r="371" spans="1:9" x14ac:dyDescent="0.2">
      <c r="A371" s="52">
        <v>151</v>
      </c>
      <c r="B371" s="53">
        <f>PRRAS!C382</f>
        <v>370</v>
      </c>
      <c r="C371" s="53">
        <f>PRRAS!D382</f>
        <v>33413</v>
      </c>
      <c r="D371" s="53">
        <f>PRRAS!E382</f>
        <v>67018</v>
      </c>
      <c r="E371" s="53">
        <v>0</v>
      </c>
      <c r="F371" s="53">
        <v>0</v>
      </c>
      <c r="G371" s="54">
        <f t="shared" si="10"/>
        <v>61956.13</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502489</v>
      </c>
      <c r="D397" s="53">
        <f>PRRAS!E408</f>
        <v>761978</v>
      </c>
      <c r="E397" s="53">
        <v>0</v>
      </c>
      <c r="F397" s="53">
        <v>0</v>
      </c>
      <c r="G397" s="54">
        <f t="shared" si="12"/>
        <v>802472.22000000009</v>
      </c>
      <c r="H397" s="54">
        <f t="shared" si="13"/>
        <v>0</v>
      </c>
      <c r="I397" s="55">
        <v>0</v>
      </c>
    </row>
    <row r="398" spans="1:9" x14ac:dyDescent="0.2">
      <c r="A398" s="52">
        <v>151</v>
      </c>
      <c r="B398" s="53">
        <f>PRRAS!C409</f>
        <v>397</v>
      </c>
      <c r="C398" s="53">
        <f>PRRAS!D409</f>
        <v>502489</v>
      </c>
      <c r="D398" s="53">
        <f>PRRAS!E409</f>
        <v>761978</v>
      </c>
      <c r="E398" s="53">
        <v>0</v>
      </c>
      <c r="F398" s="53">
        <v>0</v>
      </c>
      <c r="G398" s="54">
        <f t="shared" si="12"/>
        <v>804498.66500000004</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1112397</v>
      </c>
      <c r="D403" s="53">
        <f>PRRAS!E414</f>
        <v>1584017</v>
      </c>
      <c r="E403" s="53">
        <v>0</v>
      </c>
      <c r="F403" s="53">
        <v>0</v>
      </c>
      <c r="G403" s="54">
        <f t="shared" si="12"/>
        <v>1720733.2620000001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6071</v>
      </c>
      <c r="D406" s="53">
        <f>PRRAS!E417</f>
        <v>2093</v>
      </c>
      <c r="E406" s="53">
        <v>0</v>
      </c>
      <c r="F406" s="53">
        <v>0</v>
      </c>
      <c r="G406" s="54">
        <f t="shared" si="12"/>
        <v>4154.085</v>
      </c>
      <c r="H406" s="54">
        <f t="shared" si="13"/>
        <v>0</v>
      </c>
      <c r="I406" s="55">
        <v>0</v>
      </c>
    </row>
    <row r="407" spans="1:9" x14ac:dyDescent="0.2">
      <c r="A407" s="52">
        <v>151</v>
      </c>
      <c r="B407" s="53">
        <f>PRRAS!C418</f>
        <v>406</v>
      </c>
      <c r="C407" s="53">
        <f>PRRAS!D418</f>
        <v>4235395</v>
      </c>
      <c r="D407" s="53">
        <f>PRRAS!E418</f>
        <v>3852000</v>
      </c>
      <c r="E407" s="53">
        <v>0</v>
      </c>
      <c r="F407" s="53">
        <v>0</v>
      </c>
      <c r="G407" s="54">
        <f t="shared" si="12"/>
        <v>4847394.37</v>
      </c>
      <c r="H407" s="54">
        <f t="shared" si="13"/>
        <v>0</v>
      </c>
      <c r="I407" s="55">
        <v>0</v>
      </c>
    </row>
    <row r="408" spans="1:9" x14ac:dyDescent="0.2">
      <c r="A408" s="52">
        <v>151</v>
      </c>
      <c r="B408" s="53">
        <f>PRRAS!C419</f>
        <v>407</v>
      </c>
      <c r="C408" s="53">
        <f>PRRAS!D419</f>
        <v>3683776</v>
      </c>
      <c r="D408" s="53">
        <f>PRRAS!E419</f>
        <v>4494271</v>
      </c>
      <c r="E408" s="53">
        <v>0</v>
      </c>
      <c r="F408" s="53">
        <v>0</v>
      </c>
      <c r="G408" s="54">
        <f t="shared" si="12"/>
        <v>5157633.426</v>
      </c>
      <c r="H408" s="54">
        <f t="shared" si="13"/>
        <v>0</v>
      </c>
      <c r="I408" s="55">
        <v>0</v>
      </c>
    </row>
    <row r="409" spans="1:9" x14ac:dyDescent="0.2">
      <c r="A409" s="52">
        <v>151</v>
      </c>
      <c r="B409" s="53">
        <f>PRRAS!C420</f>
        <v>408</v>
      </c>
      <c r="C409" s="53">
        <f>PRRAS!D420</f>
        <v>551619</v>
      </c>
      <c r="D409" s="53">
        <f>PRRAS!E420</f>
        <v>0</v>
      </c>
      <c r="E409" s="53">
        <v>0</v>
      </c>
      <c r="F409" s="53">
        <v>0</v>
      </c>
      <c r="G409" s="54">
        <f t="shared" si="12"/>
        <v>225060.552</v>
      </c>
      <c r="H409" s="54">
        <f t="shared" si="13"/>
        <v>0</v>
      </c>
      <c r="I409" s="55">
        <v>0</v>
      </c>
    </row>
    <row r="410" spans="1:9" x14ac:dyDescent="0.2">
      <c r="A410" s="52">
        <v>151</v>
      </c>
      <c r="B410" s="53">
        <f>PRRAS!C421</f>
        <v>409</v>
      </c>
      <c r="C410" s="53">
        <f>PRRAS!D421</f>
        <v>0</v>
      </c>
      <c r="D410" s="53">
        <f>PRRAS!E421</f>
        <v>642271</v>
      </c>
      <c r="E410" s="53">
        <v>0</v>
      </c>
      <c r="F410" s="53">
        <v>0</v>
      </c>
      <c r="G410" s="54">
        <f t="shared" si="12"/>
        <v>525377.67799999996</v>
      </c>
      <c r="H410" s="54">
        <f t="shared" si="13"/>
        <v>0</v>
      </c>
      <c r="I410" s="55">
        <v>0</v>
      </c>
    </row>
    <row r="411" spans="1:9" x14ac:dyDescent="0.2">
      <c r="A411" s="52">
        <v>151</v>
      </c>
      <c r="B411" s="53">
        <f>PRRAS!C422</f>
        <v>410</v>
      </c>
      <c r="C411" s="53">
        <f>PRRAS!D422</f>
        <v>188853</v>
      </c>
      <c r="D411" s="53">
        <f>PRRAS!E422</f>
        <v>740472</v>
      </c>
      <c r="E411" s="53">
        <v>0</v>
      </c>
      <c r="F411" s="53">
        <v>0</v>
      </c>
      <c r="G411" s="54">
        <f t="shared" si="12"/>
        <v>684616.7699999999</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60609</v>
      </c>
      <c r="D413" s="53">
        <f>PRRAS!E424</f>
        <v>46465</v>
      </c>
      <c r="E413" s="53">
        <v>0</v>
      </c>
      <c r="F413" s="53">
        <v>0</v>
      </c>
      <c r="G413" s="54">
        <f t="shared" si="12"/>
        <v>63258.067999999999</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4235395</v>
      </c>
      <c r="D633" s="53">
        <f>PRRAS!E645</f>
        <v>3852000</v>
      </c>
      <c r="E633" s="53">
        <v>0</v>
      </c>
      <c r="F633" s="53">
        <v>0</v>
      </c>
      <c r="G633" s="54">
        <f t="shared" si="18"/>
        <v>7545697.6399999997</v>
      </c>
      <c r="H633" s="54">
        <f t="shared" si="19"/>
        <v>0</v>
      </c>
      <c r="I633" s="55">
        <v>0</v>
      </c>
    </row>
    <row r="634" spans="1:9" x14ac:dyDescent="0.2">
      <c r="A634" s="52">
        <v>151</v>
      </c>
      <c r="B634" s="53">
        <f>PRRAS!C646</f>
        <v>633</v>
      </c>
      <c r="C634" s="53">
        <f>PRRAS!D646</f>
        <v>3683776</v>
      </c>
      <c r="D634" s="53">
        <f>PRRAS!E646</f>
        <v>4494271</v>
      </c>
      <c r="E634" s="53">
        <v>0</v>
      </c>
      <c r="F634" s="53">
        <v>0</v>
      </c>
      <c r="G634" s="54">
        <f t="shared" si="18"/>
        <v>8021577.2939999998</v>
      </c>
      <c r="H634" s="54">
        <f t="shared" si="19"/>
        <v>0</v>
      </c>
      <c r="I634" s="55">
        <v>0</v>
      </c>
    </row>
    <row r="635" spans="1:9" x14ac:dyDescent="0.2">
      <c r="A635" s="52">
        <v>151</v>
      </c>
      <c r="B635" s="53">
        <f>PRRAS!C647</f>
        <v>634</v>
      </c>
      <c r="C635" s="53">
        <f>PRRAS!D647</f>
        <v>551619</v>
      </c>
      <c r="D635" s="53">
        <f>PRRAS!E647</f>
        <v>0</v>
      </c>
      <c r="E635" s="53">
        <v>0</v>
      </c>
      <c r="F635" s="53">
        <v>0</v>
      </c>
      <c r="G635" s="54">
        <f t="shared" si="18"/>
        <v>349726.446</v>
      </c>
      <c r="H635" s="54">
        <f t="shared" si="19"/>
        <v>0</v>
      </c>
      <c r="I635" s="55">
        <v>0</v>
      </c>
    </row>
    <row r="636" spans="1:9" x14ac:dyDescent="0.2">
      <c r="A636" s="52">
        <v>151</v>
      </c>
      <c r="B636" s="53">
        <f>PRRAS!C648</f>
        <v>635</v>
      </c>
      <c r="C636" s="53">
        <f>PRRAS!D648</f>
        <v>0</v>
      </c>
      <c r="D636" s="53">
        <f>PRRAS!E648</f>
        <v>642271</v>
      </c>
      <c r="E636" s="53">
        <v>0</v>
      </c>
      <c r="F636" s="53">
        <v>0</v>
      </c>
      <c r="G636" s="54">
        <f t="shared" si="18"/>
        <v>815684.17</v>
      </c>
      <c r="H636" s="54">
        <f t="shared" si="19"/>
        <v>0</v>
      </c>
      <c r="I636" s="55">
        <v>0</v>
      </c>
    </row>
    <row r="637" spans="1:9" x14ac:dyDescent="0.2">
      <c r="A637" s="52">
        <v>151</v>
      </c>
      <c r="B637" s="53">
        <f>PRRAS!C649</f>
        <v>636</v>
      </c>
      <c r="C637" s="53">
        <f>PRRAS!D649</f>
        <v>188853</v>
      </c>
      <c r="D637" s="53">
        <f>PRRAS!E649</f>
        <v>740472</v>
      </c>
      <c r="E637" s="53">
        <v>0</v>
      </c>
      <c r="F637" s="53">
        <v>0</v>
      </c>
      <c r="G637" s="54">
        <f t="shared" si="18"/>
        <v>1061990.892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740472</v>
      </c>
      <c r="D639" s="53">
        <f>PRRAS!E651</f>
        <v>98201</v>
      </c>
      <c r="E639" s="53">
        <v>0</v>
      </c>
      <c r="F639" s="53">
        <v>0</v>
      </c>
      <c r="G639" s="54">
        <f t="shared" si="18"/>
        <v>597725.61199999996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304213</v>
      </c>
      <c r="D642" s="53">
        <f>PRRAS!E655</f>
        <v>740467</v>
      </c>
      <c r="E642" s="53">
        <v>0</v>
      </c>
      <c r="F642" s="53">
        <v>0</v>
      </c>
      <c r="G642" s="54">
        <f t="shared" si="18"/>
        <v>1144279.227</v>
      </c>
      <c r="H642" s="54">
        <f t="shared" si="19"/>
        <v>0</v>
      </c>
      <c r="I642" s="55">
        <v>0</v>
      </c>
    </row>
    <row r="643" spans="1:9" x14ac:dyDescent="0.2">
      <c r="A643" s="52">
        <v>151</v>
      </c>
      <c r="B643" s="53">
        <f>PRRAS!C656</f>
        <v>642</v>
      </c>
      <c r="C643" s="53">
        <f>PRRAS!D656</f>
        <v>4448360</v>
      </c>
      <c r="D643" s="53">
        <f>PRRAS!E656</f>
        <v>4091453</v>
      </c>
      <c r="E643" s="53">
        <v>0</v>
      </c>
      <c r="F643" s="53">
        <v>0</v>
      </c>
      <c r="G643" s="54">
        <f t="shared" si="18"/>
        <v>8109272.7719999999</v>
      </c>
      <c r="H643" s="54">
        <f t="shared" si="19"/>
        <v>0</v>
      </c>
      <c r="I643" s="55">
        <v>0</v>
      </c>
    </row>
    <row r="644" spans="1:9" x14ac:dyDescent="0.2">
      <c r="A644" s="52">
        <v>151</v>
      </c>
      <c r="B644" s="53">
        <f>PRRAS!C657</f>
        <v>643</v>
      </c>
      <c r="C644" s="53">
        <f>PRRAS!D657</f>
        <v>4012106</v>
      </c>
      <c r="D644" s="53">
        <f>PRRAS!E657</f>
        <v>4709438</v>
      </c>
      <c r="E644" s="53">
        <v>0</v>
      </c>
      <c r="F644" s="53">
        <v>0</v>
      </c>
      <c r="G644" s="54">
        <f t="shared" si="18"/>
        <v>8636121.4260000009</v>
      </c>
      <c r="H644" s="54">
        <f t="shared" si="19"/>
        <v>0</v>
      </c>
      <c r="I644" s="55">
        <v>0</v>
      </c>
    </row>
    <row r="645" spans="1:9" x14ac:dyDescent="0.2">
      <c r="A645" s="52">
        <v>151</v>
      </c>
      <c r="B645" s="53">
        <f>PRRAS!C658</f>
        <v>644</v>
      </c>
      <c r="C645" s="53">
        <f>PRRAS!D658</f>
        <v>740467</v>
      </c>
      <c r="D645" s="53">
        <f>PRRAS!E658</f>
        <v>122482</v>
      </c>
      <c r="E645" s="53">
        <v>0</v>
      </c>
      <c r="F645" s="53">
        <v>0</v>
      </c>
      <c r="G645" s="54">
        <f t="shared" ref="G645:G726" si="20">(B645/1000)*(C645*1+D645*2)</f>
        <v>634617.56400000001</v>
      </c>
      <c r="H645" s="54">
        <f t="shared" ref="H645:H726" si="21">ABS(C645-ROUND(C645,0))+ABS(D645-ROUND(D645,0))</f>
        <v>0</v>
      </c>
      <c r="I645" s="55">
        <v>0</v>
      </c>
    </row>
    <row r="646" spans="1:9" x14ac:dyDescent="0.2">
      <c r="A646" s="52">
        <v>151</v>
      </c>
      <c r="B646" s="53">
        <f>PRRAS!C659</f>
        <v>645</v>
      </c>
      <c r="C646" s="53">
        <f>PRRAS!D659</f>
        <v>5</v>
      </c>
      <c r="D646" s="53">
        <f>PRRAS!E659</f>
        <v>6</v>
      </c>
      <c r="E646" s="53">
        <v>0</v>
      </c>
      <c r="F646" s="53">
        <v>0</v>
      </c>
      <c r="G646" s="54">
        <f t="shared" si="20"/>
        <v>10.965</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5</v>
      </c>
      <c r="D648" s="53">
        <f>PRRAS!E661</f>
        <v>6</v>
      </c>
      <c r="E648" s="53">
        <v>0</v>
      </c>
      <c r="F648" s="53">
        <v>0</v>
      </c>
      <c r="G648" s="54">
        <f t="shared" si="20"/>
        <v>10.999000000000001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619</v>
      </c>
      <c r="E653" s="53">
        <v>0</v>
      </c>
      <c r="F653" s="53">
        <v>0</v>
      </c>
      <c r="G653" s="54">
        <f t="shared" si="20"/>
        <v>807.17600000000004</v>
      </c>
      <c r="H653" s="54">
        <f t="shared" si="21"/>
        <v>0</v>
      </c>
      <c r="I653" s="55">
        <v>0</v>
      </c>
    </row>
    <row r="654" spans="1:9" x14ac:dyDescent="0.2">
      <c r="A654" s="52">
        <v>151</v>
      </c>
      <c r="B654" s="53">
        <f>PRRAS!C667</f>
        <v>653</v>
      </c>
      <c r="C654" s="53">
        <f>PRRAS!D667</f>
        <v>106859</v>
      </c>
      <c r="D654" s="53">
        <f>PRRAS!E667</f>
        <v>2357503</v>
      </c>
      <c r="E654" s="53">
        <v>0</v>
      </c>
      <c r="F654" s="53">
        <v>0</v>
      </c>
      <c r="G654" s="54">
        <f t="shared" si="20"/>
        <v>3148677.8450000002</v>
      </c>
      <c r="H654" s="54">
        <f t="shared" si="21"/>
        <v>0</v>
      </c>
      <c r="I654" s="55">
        <v>0</v>
      </c>
    </row>
    <row r="655" spans="1:9" x14ac:dyDescent="0.2">
      <c r="A655" s="52">
        <v>151</v>
      </c>
      <c r="B655" s="53">
        <f>PRRAS!C668</f>
        <v>654</v>
      </c>
      <c r="C655" s="53">
        <f>PRRAS!D668</f>
        <v>37800</v>
      </c>
      <c r="D655" s="53">
        <f>PRRAS!E668</f>
        <v>34650</v>
      </c>
      <c r="E655" s="53">
        <v>0</v>
      </c>
      <c r="F655" s="53">
        <v>0</v>
      </c>
      <c r="G655" s="54">
        <f t="shared" si="20"/>
        <v>70043.400000000009</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327404</v>
      </c>
      <c r="D658" s="53">
        <f>PRRAS!E671</f>
        <v>377964</v>
      </c>
      <c r="E658" s="53">
        <v>0</v>
      </c>
      <c r="F658" s="53">
        <v>0</v>
      </c>
      <c r="G658" s="54">
        <f t="shared" si="20"/>
        <v>711749.12400000007</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61716</v>
      </c>
      <c r="D662" s="53">
        <f>PRRAS!E675</f>
        <v>59364</v>
      </c>
      <c r="E662" s="53">
        <v>0</v>
      </c>
      <c r="F662" s="53">
        <v>0</v>
      </c>
      <c r="G662" s="54">
        <f t="shared" si="20"/>
        <v>119273.48400000001</v>
      </c>
      <c r="H662" s="54">
        <f t="shared" si="21"/>
        <v>0</v>
      </c>
      <c r="I662" s="55">
        <v>0</v>
      </c>
    </row>
    <row r="663" spans="1:9" x14ac:dyDescent="0.2">
      <c r="A663" s="52">
        <v>151</v>
      </c>
      <c r="B663" s="53">
        <f>PRRAS!C676</f>
        <v>662</v>
      </c>
      <c r="C663" s="53">
        <f>PRRAS!D676</f>
        <v>110000</v>
      </c>
      <c r="D663" s="53">
        <f>PRRAS!E676</f>
        <v>0</v>
      </c>
      <c r="E663" s="53">
        <v>0</v>
      </c>
      <c r="F663" s="53">
        <v>0</v>
      </c>
      <c r="G663" s="54">
        <f t="shared" si="20"/>
        <v>72820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11008</v>
      </c>
      <c r="D691" s="53">
        <f>PRRAS!E704</f>
        <v>20463</v>
      </c>
      <c r="E691" s="53">
        <v>0</v>
      </c>
      <c r="F691" s="53">
        <v>0</v>
      </c>
      <c r="G691" s="54">
        <f t="shared" si="20"/>
        <v>35834.46</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4731</v>
      </c>
      <c r="E710" s="53">
        <v>0</v>
      </c>
      <c r="F710" s="53">
        <v>0</v>
      </c>
      <c r="G710" s="54">
        <f t="shared" si="20"/>
        <v>6708.558</v>
      </c>
      <c r="H710" s="54">
        <f t="shared" si="21"/>
        <v>0</v>
      </c>
      <c r="I710" s="55">
        <v>0</v>
      </c>
    </row>
    <row r="711" spans="1:9" x14ac:dyDescent="0.2">
      <c r="A711" s="52">
        <v>151</v>
      </c>
      <c r="B711" s="53">
        <f>PRRAS!C724</f>
        <v>710</v>
      </c>
      <c r="C711" s="53">
        <f>PRRAS!D724</f>
        <v>11165</v>
      </c>
      <c r="D711" s="53">
        <f>PRRAS!E724</f>
        <v>10874</v>
      </c>
      <c r="E711" s="53">
        <v>0</v>
      </c>
      <c r="F711" s="53">
        <v>0</v>
      </c>
      <c r="G711" s="54">
        <f t="shared" si="20"/>
        <v>23368.23</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2060</v>
      </c>
      <c r="D714" s="53">
        <f>PRRAS!E727</f>
        <v>7122</v>
      </c>
      <c r="E714" s="53">
        <v>0</v>
      </c>
      <c r="F714" s="53">
        <v>0</v>
      </c>
      <c r="G714" s="54">
        <f t="shared" si="20"/>
        <v>11624.751999999999</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170243</v>
      </c>
      <c r="D718" s="53">
        <f>PRRAS!E731</f>
        <v>159830</v>
      </c>
      <c r="E718" s="53">
        <v>0</v>
      </c>
      <c r="F718" s="53">
        <v>0</v>
      </c>
      <c r="G718" s="54">
        <f t="shared" si="20"/>
        <v>351260.451</v>
      </c>
      <c r="H718" s="54">
        <f t="shared" si="21"/>
        <v>0</v>
      </c>
      <c r="I718" s="55">
        <v>0</v>
      </c>
    </row>
    <row r="719" spans="1:9" x14ac:dyDescent="0.2">
      <c r="A719" s="52">
        <v>151</v>
      </c>
      <c r="B719" s="53">
        <f>PRRAS!C732</f>
        <v>718</v>
      </c>
      <c r="C719" s="53">
        <f>PRRAS!D732</f>
        <v>10137</v>
      </c>
      <c r="D719" s="53">
        <f>PRRAS!E732</f>
        <v>10956</v>
      </c>
      <c r="E719" s="53">
        <v>0</v>
      </c>
      <c r="F719" s="53">
        <v>0</v>
      </c>
      <c r="G719" s="54">
        <f t="shared" si="20"/>
        <v>23011.182000000001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3150</v>
      </c>
      <c r="D752" s="53">
        <f>PRRAS!E765</f>
        <v>0</v>
      </c>
      <c r="E752" s="53">
        <v>0</v>
      </c>
      <c r="F752" s="53">
        <v>0</v>
      </c>
      <c r="G752" s="54">
        <f t="shared" si="24"/>
        <v>2365.65</v>
      </c>
      <c r="H752" s="54">
        <f t="shared" si="25"/>
        <v>0</v>
      </c>
      <c r="I752" s="55">
        <v>0</v>
      </c>
    </row>
    <row r="753" spans="1:9" x14ac:dyDescent="0.2">
      <c r="A753" s="52">
        <v>151</v>
      </c>
      <c r="B753" s="53">
        <f>PRRAS!C766</f>
        <v>752</v>
      </c>
      <c r="C753" s="53">
        <f>PRRAS!D766</f>
        <v>207106</v>
      </c>
      <c r="D753" s="53">
        <f>PRRAS!E766</f>
        <v>267000</v>
      </c>
      <c r="E753" s="53">
        <v>0</v>
      </c>
      <c r="F753" s="53">
        <v>0</v>
      </c>
      <c r="G753" s="54">
        <f t="shared" si="24"/>
        <v>557311.71200000006</v>
      </c>
      <c r="H753" s="54">
        <f t="shared" si="25"/>
        <v>0</v>
      </c>
      <c r="I753" s="55">
        <v>0</v>
      </c>
    </row>
    <row r="754" spans="1:9" x14ac:dyDescent="0.2">
      <c r="A754" s="52">
        <v>151</v>
      </c>
      <c r="B754" s="53">
        <f>PRRAS!C767</f>
        <v>753</v>
      </c>
      <c r="C754" s="53">
        <f>PRRAS!D767</f>
        <v>0</v>
      </c>
      <c r="D754" s="53">
        <f>PRRAS!E767</f>
        <v>15000</v>
      </c>
      <c r="E754" s="53">
        <v>0</v>
      </c>
      <c r="F754" s="53">
        <v>0</v>
      </c>
      <c r="G754" s="54">
        <f t="shared" si="24"/>
        <v>22590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9820</v>
      </c>
      <c r="D760" s="53">
        <f>PRRAS!E773</f>
        <v>9820</v>
      </c>
      <c r="E760" s="53">
        <v>0</v>
      </c>
      <c r="F760" s="53">
        <v>0</v>
      </c>
      <c r="G760" s="54">
        <f t="shared" si="24"/>
        <v>22360.14</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42986</v>
      </c>
      <c r="D809" s="53">
        <f>PRRAS!E822</f>
        <v>49357</v>
      </c>
      <c r="E809" s="53">
        <v>0</v>
      </c>
      <c r="F809" s="53">
        <v>0</v>
      </c>
      <c r="G809" s="54">
        <f t="shared" si="28"/>
        <v>114493.6</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46000</v>
      </c>
      <c r="D812" s="53">
        <f>PRRAS!E825</f>
        <v>38500</v>
      </c>
      <c r="E812" s="53">
        <v>0</v>
      </c>
      <c r="F812" s="53">
        <v>0</v>
      </c>
      <c r="G812" s="54">
        <f t="shared" si="28"/>
        <v>99753</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39000</v>
      </c>
      <c r="D814" s="53">
        <f>PRRAS!E827</f>
        <v>37000</v>
      </c>
      <c r="E814" s="53">
        <v>0</v>
      </c>
      <c r="F814" s="53">
        <v>0</v>
      </c>
      <c r="G814" s="54">
        <f t="shared" si="28"/>
        <v>91869</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21693</v>
      </c>
      <c r="D817" s="53">
        <f>PRRAS!E830</f>
        <v>25656</v>
      </c>
      <c r="E817" s="53">
        <v>0</v>
      </c>
      <c r="F817" s="53">
        <v>0</v>
      </c>
      <c r="G817" s="54">
        <f t="shared" si="28"/>
        <v>59572.079999999994</v>
      </c>
      <c r="H817" s="54">
        <f t="shared" si="29"/>
        <v>0</v>
      </c>
      <c r="I817" s="55">
        <v>0</v>
      </c>
    </row>
    <row r="818" spans="1:9" x14ac:dyDescent="0.2">
      <c r="A818" s="52">
        <v>151</v>
      </c>
      <c r="B818" s="53">
        <f>PRRAS!C831</f>
        <v>817</v>
      </c>
      <c r="C818" s="53">
        <f>PRRAS!D831</f>
        <v>30000</v>
      </c>
      <c r="D818" s="53">
        <f>PRRAS!E831</f>
        <v>32621</v>
      </c>
      <c r="E818" s="53">
        <v>0</v>
      </c>
      <c r="F818" s="53">
        <v>0</v>
      </c>
      <c r="G818" s="54">
        <f t="shared" si="28"/>
        <v>77812.713999999993</v>
      </c>
      <c r="H818" s="54">
        <f t="shared" si="29"/>
        <v>0</v>
      </c>
      <c r="I818" s="55">
        <v>0</v>
      </c>
    </row>
    <row r="819" spans="1:9" x14ac:dyDescent="0.2">
      <c r="A819" s="52">
        <v>151</v>
      </c>
      <c r="B819" s="53">
        <f>PRRAS!C832</f>
        <v>818</v>
      </c>
      <c r="C819" s="53">
        <f>PRRAS!D832</f>
        <v>37800</v>
      </c>
      <c r="D819" s="53">
        <f>PRRAS!E832</f>
        <v>34650</v>
      </c>
      <c r="E819" s="53">
        <v>0</v>
      </c>
      <c r="F819" s="53">
        <v>0</v>
      </c>
      <c r="G819" s="54">
        <f t="shared" si="28"/>
        <v>87607.799999999988</v>
      </c>
      <c r="H819" s="54">
        <f t="shared" si="29"/>
        <v>0</v>
      </c>
      <c r="I819" s="55">
        <v>0</v>
      </c>
    </row>
    <row r="820" spans="1:9" x14ac:dyDescent="0.2">
      <c r="A820" s="52">
        <v>151</v>
      </c>
      <c r="B820" s="53">
        <f>PRRAS!C833</f>
        <v>819</v>
      </c>
      <c r="C820" s="53">
        <f>PRRAS!D833</f>
        <v>13050</v>
      </c>
      <c r="D820" s="53">
        <f>PRRAS!E833</f>
        <v>31297</v>
      </c>
      <c r="E820" s="53">
        <v>0</v>
      </c>
      <c r="F820" s="53">
        <v>0</v>
      </c>
      <c r="G820" s="54">
        <f t="shared" si="28"/>
        <v>61952.435999999994</v>
      </c>
      <c r="H820" s="54">
        <f t="shared" si="29"/>
        <v>0</v>
      </c>
      <c r="I820" s="55">
        <v>0</v>
      </c>
    </row>
    <row r="821" spans="1:9" x14ac:dyDescent="0.2">
      <c r="A821" s="52">
        <v>151</v>
      </c>
      <c r="B821" s="53">
        <f>PRRAS!C834</f>
        <v>820</v>
      </c>
      <c r="C821" s="53">
        <f>PRRAS!D834</f>
        <v>0</v>
      </c>
      <c r="D821" s="53">
        <f>PRRAS!E834</f>
        <v>7596</v>
      </c>
      <c r="E821" s="53">
        <v>0</v>
      </c>
      <c r="F821" s="53">
        <v>0</v>
      </c>
      <c r="G821" s="54">
        <f t="shared" si="28"/>
        <v>12457.439999999999</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22760621</v>
      </c>
      <c r="D984" s="58">
        <f>Bil!E12</f>
        <v>23090868</v>
      </c>
      <c r="E984" s="58">
        <v>0</v>
      </c>
      <c r="F984" s="58">
        <v>0</v>
      </c>
      <c r="G984" s="59">
        <f t="shared" ref="G984:G1047" si="38">B984/1000*C984+B984/500*D984</f>
        <v>68942.357000000004</v>
      </c>
      <c r="H984" s="59">
        <f t="shared" si="35"/>
        <v>0</v>
      </c>
      <c r="I984" s="60">
        <v>0</v>
      </c>
    </row>
    <row r="985" spans="1:9" x14ac:dyDescent="0.2">
      <c r="A985" s="52">
        <v>152</v>
      </c>
      <c r="B985" s="53">
        <f>Bil!C13</f>
        <v>2</v>
      </c>
      <c r="C985" s="53">
        <f>Bil!D13</f>
        <v>17624726</v>
      </c>
      <c r="D985" s="53">
        <f>Bil!E13</f>
        <v>18591415</v>
      </c>
      <c r="E985" s="53">
        <v>0</v>
      </c>
      <c r="F985" s="53">
        <v>0</v>
      </c>
      <c r="G985" s="54">
        <f t="shared" si="38"/>
        <v>109615.11199999999</v>
      </c>
      <c r="H985" s="54">
        <f t="shared" si="35"/>
        <v>0</v>
      </c>
      <c r="I985" s="55">
        <v>0</v>
      </c>
    </row>
    <row r="986" spans="1:9" x14ac:dyDescent="0.2">
      <c r="A986" s="52">
        <v>152</v>
      </c>
      <c r="B986" s="53">
        <f>Bil!C14</f>
        <v>3</v>
      </c>
      <c r="C986" s="53">
        <f>Bil!D14</f>
        <v>2695963</v>
      </c>
      <c r="D986" s="53">
        <f>Bil!E14</f>
        <v>2696001</v>
      </c>
      <c r="E986" s="53">
        <v>0</v>
      </c>
      <c r="F986" s="53">
        <v>0</v>
      </c>
      <c r="G986" s="54">
        <f t="shared" si="38"/>
        <v>24263.895</v>
      </c>
      <c r="H986" s="54">
        <f t="shared" si="35"/>
        <v>0</v>
      </c>
      <c r="I986" s="55">
        <v>0</v>
      </c>
    </row>
    <row r="987" spans="1:9" x14ac:dyDescent="0.2">
      <c r="A987" s="52">
        <v>152</v>
      </c>
      <c r="B987" s="53">
        <f>Bil!C15</f>
        <v>4</v>
      </c>
      <c r="C987" s="53">
        <f>Bil!D15</f>
        <v>2695963</v>
      </c>
      <c r="D987" s="53">
        <f>Bil!E15</f>
        <v>2696001</v>
      </c>
      <c r="E987" s="53">
        <v>0</v>
      </c>
      <c r="F987" s="53">
        <v>0</v>
      </c>
      <c r="G987" s="54">
        <f t="shared" si="38"/>
        <v>32351.86</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14864244</v>
      </c>
      <c r="D990" s="53">
        <f>Bil!E18</f>
        <v>15570363</v>
      </c>
      <c r="E990" s="53">
        <v>0</v>
      </c>
      <c r="F990" s="53">
        <v>0</v>
      </c>
      <c r="G990" s="54">
        <f t="shared" si="38"/>
        <v>322034.78999999998</v>
      </c>
      <c r="H990" s="54">
        <f t="shared" si="35"/>
        <v>0</v>
      </c>
      <c r="I990" s="55">
        <v>0</v>
      </c>
    </row>
    <row r="991" spans="1:9" x14ac:dyDescent="0.2">
      <c r="A991" s="52">
        <v>152</v>
      </c>
      <c r="B991" s="53">
        <f>Bil!C19</f>
        <v>8</v>
      </c>
      <c r="C991" s="53">
        <f>Bil!D19</f>
        <v>14532220</v>
      </c>
      <c r="D991" s="53">
        <f>Bil!E19</f>
        <v>15198099</v>
      </c>
      <c r="E991" s="53">
        <v>0</v>
      </c>
      <c r="F991" s="53">
        <v>0</v>
      </c>
      <c r="G991" s="54">
        <f t="shared" si="38"/>
        <v>359427.34400000004</v>
      </c>
      <c r="H991" s="54">
        <f t="shared" si="35"/>
        <v>0</v>
      </c>
      <c r="I991" s="55">
        <v>0</v>
      </c>
    </row>
    <row r="992" spans="1:9" x14ac:dyDescent="0.2">
      <c r="A992" s="52">
        <v>152</v>
      </c>
      <c r="B992" s="53">
        <f>Bil!C20</f>
        <v>9</v>
      </c>
      <c r="C992" s="53">
        <f>Bil!D20</f>
        <v>115931</v>
      </c>
      <c r="D992" s="53">
        <f>Bil!E20</f>
        <v>115931</v>
      </c>
      <c r="E992" s="53">
        <v>0</v>
      </c>
      <c r="F992" s="53">
        <v>0</v>
      </c>
      <c r="G992" s="54">
        <f t="shared" si="38"/>
        <v>3130.1369999999997</v>
      </c>
      <c r="H992" s="54">
        <f t="shared" si="35"/>
        <v>0</v>
      </c>
      <c r="I992" s="55">
        <v>0</v>
      </c>
    </row>
    <row r="993" spans="1:9" x14ac:dyDescent="0.2">
      <c r="A993" s="52">
        <v>152</v>
      </c>
      <c r="B993" s="53">
        <f>Bil!C21</f>
        <v>10</v>
      </c>
      <c r="C993" s="53">
        <f>Bil!D21</f>
        <v>8851891</v>
      </c>
      <c r="D993" s="53">
        <f>Bil!E21</f>
        <v>9189174</v>
      </c>
      <c r="E993" s="53">
        <v>0</v>
      </c>
      <c r="F993" s="53">
        <v>0</v>
      </c>
      <c r="G993" s="54">
        <f t="shared" si="38"/>
        <v>272302.39</v>
      </c>
      <c r="H993" s="54">
        <f t="shared" si="35"/>
        <v>0</v>
      </c>
      <c r="I993" s="55">
        <v>0</v>
      </c>
    </row>
    <row r="994" spans="1:9" x14ac:dyDescent="0.2">
      <c r="A994" s="52">
        <v>152</v>
      </c>
      <c r="B994" s="53">
        <f>Bil!C22</f>
        <v>11</v>
      </c>
      <c r="C994" s="53">
        <f>Bil!D22</f>
        <v>10162924</v>
      </c>
      <c r="D994" s="53">
        <f>Bil!E22</f>
        <v>11074286</v>
      </c>
      <c r="E994" s="53">
        <v>0</v>
      </c>
      <c r="F994" s="53">
        <v>0</v>
      </c>
      <c r="G994" s="54">
        <f t="shared" si="38"/>
        <v>355426.45600000001</v>
      </c>
      <c r="H994" s="54">
        <f t="shared" si="35"/>
        <v>0</v>
      </c>
      <c r="I994" s="55">
        <v>0</v>
      </c>
    </row>
    <row r="995" spans="1:9" x14ac:dyDescent="0.2">
      <c r="A995" s="52">
        <v>152</v>
      </c>
      <c r="B995" s="53">
        <f>Bil!C23</f>
        <v>12</v>
      </c>
      <c r="C995" s="53">
        <f>Bil!D23</f>
        <v>943117</v>
      </c>
      <c r="D995" s="53">
        <f>Bil!E23</f>
        <v>943117</v>
      </c>
      <c r="E995" s="53">
        <v>0</v>
      </c>
      <c r="F995" s="53">
        <v>0</v>
      </c>
      <c r="G995" s="54">
        <f t="shared" si="38"/>
        <v>33952.212</v>
      </c>
      <c r="H995" s="54">
        <f t="shared" si="35"/>
        <v>0</v>
      </c>
      <c r="I995" s="55">
        <v>0</v>
      </c>
    </row>
    <row r="996" spans="1:9" x14ac:dyDescent="0.2">
      <c r="A996" s="52">
        <v>152</v>
      </c>
      <c r="B996" s="53">
        <f>Bil!C24</f>
        <v>13</v>
      </c>
      <c r="C996" s="53">
        <f>Bil!D24</f>
        <v>5541643</v>
      </c>
      <c r="D996" s="53">
        <f>Bil!E24</f>
        <v>6124409</v>
      </c>
      <c r="E996" s="53">
        <v>0</v>
      </c>
      <c r="F996" s="53">
        <v>0</v>
      </c>
      <c r="G996" s="54">
        <f t="shared" si="38"/>
        <v>231275.99299999999</v>
      </c>
      <c r="H996" s="54">
        <f t="shared" si="35"/>
        <v>0</v>
      </c>
      <c r="I996" s="55">
        <v>0</v>
      </c>
    </row>
    <row r="997" spans="1:9" x14ac:dyDescent="0.2">
      <c r="A997" s="52">
        <v>152</v>
      </c>
      <c r="B997" s="53">
        <f>Bil!C25</f>
        <v>14</v>
      </c>
      <c r="C997" s="53">
        <f>Bil!D25</f>
        <v>269329</v>
      </c>
      <c r="D997" s="53">
        <f>Bil!E25</f>
        <v>348476</v>
      </c>
      <c r="E997" s="53">
        <v>0</v>
      </c>
      <c r="F997" s="53">
        <v>0</v>
      </c>
      <c r="G997" s="54">
        <f t="shared" si="38"/>
        <v>13527.933999999999</v>
      </c>
      <c r="H997" s="54">
        <f t="shared" si="35"/>
        <v>0</v>
      </c>
      <c r="I997" s="55">
        <v>0</v>
      </c>
    </row>
    <row r="998" spans="1:9" x14ac:dyDescent="0.2">
      <c r="A998" s="52">
        <v>152</v>
      </c>
      <c r="B998" s="53">
        <f>Bil!C26</f>
        <v>15</v>
      </c>
      <c r="C998" s="53">
        <f>Bil!D26</f>
        <v>144280</v>
      </c>
      <c r="D998" s="53">
        <f>Bil!E26</f>
        <v>118168</v>
      </c>
      <c r="E998" s="53">
        <v>0</v>
      </c>
      <c r="F998" s="53">
        <v>0</v>
      </c>
      <c r="G998" s="54">
        <f t="shared" si="38"/>
        <v>5709.24</v>
      </c>
      <c r="H998" s="54">
        <f t="shared" si="35"/>
        <v>0</v>
      </c>
      <c r="I998" s="55">
        <v>0</v>
      </c>
    </row>
    <row r="999" spans="1:9" x14ac:dyDescent="0.2">
      <c r="A999" s="52">
        <v>152</v>
      </c>
      <c r="B999" s="53">
        <f>Bil!C27</f>
        <v>16</v>
      </c>
      <c r="C999" s="53">
        <f>Bil!D27</f>
        <v>2672</v>
      </c>
      <c r="D999" s="53">
        <f>Bil!E27</f>
        <v>2672</v>
      </c>
      <c r="E999" s="53">
        <v>0</v>
      </c>
      <c r="F999" s="53">
        <v>0</v>
      </c>
      <c r="G999" s="54">
        <f t="shared" si="38"/>
        <v>128.256</v>
      </c>
      <c r="H999" s="54">
        <f t="shared" si="35"/>
        <v>0</v>
      </c>
      <c r="I999" s="55">
        <v>0</v>
      </c>
    </row>
    <row r="1000" spans="1:9" x14ac:dyDescent="0.2">
      <c r="A1000" s="52">
        <v>152</v>
      </c>
      <c r="B1000" s="53">
        <f>Bil!C28</f>
        <v>17</v>
      </c>
      <c r="C1000" s="53">
        <f>Bil!D28</f>
        <v>134902</v>
      </c>
      <c r="D1000" s="53">
        <f>Bil!E28</f>
        <v>126652</v>
      </c>
      <c r="E1000" s="53">
        <v>0</v>
      </c>
      <c r="F1000" s="53">
        <v>0</v>
      </c>
      <c r="G1000" s="54">
        <f t="shared" si="38"/>
        <v>6599.5020000000004</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18628</v>
      </c>
      <c r="D1002" s="53">
        <f>Bil!E30</f>
        <v>18628</v>
      </c>
      <c r="E1002" s="53">
        <v>0</v>
      </c>
      <c r="F1002" s="53">
        <v>0</v>
      </c>
      <c r="G1002" s="54">
        <f t="shared" si="38"/>
        <v>1061.796</v>
      </c>
      <c r="H1002" s="54">
        <f t="shared" si="35"/>
        <v>0</v>
      </c>
      <c r="I1002" s="55">
        <v>0</v>
      </c>
    </row>
    <row r="1003" spans="1:9" x14ac:dyDescent="0.2">
      <c r="A1003" s="52">
        <v>152</v>
      </c>
      <c r="B1003" s="53">
        <f>Bil!C31</f>
        <v>20</v>
      </c>
      <c r="C1003" s="53">
        <f>Bil!D31</f>
        <v>116171</v>
      </c>
      <c r="D1003" s="53">
        <f>Bil!E31</f>
        <v>116171</v>
      </c>
      <c r="E1003" s="53">
        <v>0</v>
      </c>
      <c r="F1003" s="53">
        <v>0</v>
      </c>
      <c r="G1003" s="54">
        <f t="shared" si="38"/>
        <v>6970.26</v>
      </c>
      <c r="H1003" s="54">
        <f t="shared" si="35"/>
        <v>0</v>
      </c>
      <c r="I1003" s="55">
        <v>0</v>
      </c>
    </row>
    <row r="1004" spans="1:9" x14ac:dyDescent="0.2">
      <c r="A1004" s="52">
        <v>152</v>
      </c>
      <c r="B1004" s="53">
        <f>Bil!C32</f>
        <v>21</v>
      </c>
      <c r="C1004" s="53">
        <f>Bil!D32</f>
        <v>502470</v>
      </c>
      <c r="D1004" s="53">
        <f>Bil!E32</f>
        <v>662390</v>
      </c>
      <c r="E1004" s="53">
        <v>0</v>
      </c>
      <c r="F1004" s="53">
        <v>0</v>
      </c>
      <c r="G1004" s="54">
        <f t="shared" si="38"/>
        <v>38372.25</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649794</v>
      </c>
      <c r="D1006" s="53">
        <f>Bil!E34</f>
        <v>696205</v>
      </c>
      <c r="E1006" s="53">
        <v>0</v>
      </c>
      <c r="F1006" s="53">
        <v>0</v>
      </c>
      <c r="G1006" s="54">
        <f t="shared" si="38"/>
        <v>46970.692000000003</v>
      </c>
      <c r="H1006" s="54">
        <f t="shared" si="35"/>
        <v>0</v>
      </c>
      <c r="I1006" s="55">
        <v>0</v>
      </c>
    </row>
    <row r="1007" spans="1:9" x14ac:dyDescent="0.2">
      <c r="A1007" s="52">
        <v>152</v>
      </c>
      <c r="B1007" s="53">
        <f>Bil!C35</f>
        <v>24</v>
      </c>
      <c r="C1007" s="53">
        <f>Bil!D35</f>
        <v>21131</v>
      </c>
      <c r="D1007" s="53">
        <f>Bil!E35</f>
        <v>0</v>
      </c>
      <c r="E1007" s="53">
        <v>0</v>
      </c>
      <c r="F1007" s="53">
        <v>0</v>
      </c>
      <c r="G1007" s="54">
        <f t="shared" si="38"/>
        <v>507.14400000000001</v>
      </c>
      <c r="H1007" s="54">
        <f t="shared" si="35"/>
        <v>0</v>
      </c>
      <c r="I1007" s="55">
        <v>0</v>
      </c>
    </row>
    <row r="1008" spans="1:9" x14ac:dyDescent="0.2">
      <c r="A1008" s="52">
        <v>152</v>
      </c>
      <c r="B1008" s="53">
        <f>Bil!C36</f>
        <v>25</v>
      </c>
      <c r="C1008" s="53">
        <f>Bil!D36</f>
        <v>210783</v>
      </c>
      <c r="D1008" s="53">
        <f>Bil!E36</f>
        <v>210783</v>
      </c>
      <c r="E1008" s="53">
        <v>0</v>
      </c>
      <c r="F1008" s="53">
        <v>0</v>
      </c>
      <c r="G1008" s="54">
        <f t="shared" si="38"/>
        <v>15808.725000000002</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189652</v>
      </c>
      <c r="D1012" s="53">
        <f>Bil!E40</f>
        <v>210783</v>
      </c>
      <c r="E1012" s="53">
        <v>0</v>
      </c>
      <c r="F1012" s="53">
        <v>0</v>
      </c>
      <c r="G1012" s="54">
        <f t="shared" si="38"/>
        <v>17725.322</v>
      </c>
      <c r="H1012" s="54">
        <f t="shared" si="35"/>
        <v>0</v>
      </c>
      <c r="I1012" s="55">
        <v>0</v>
      </c>
    </row>
    <row r="1013" spans="1:9" x14ac:dyDescent="0.2">
      <c r="A1013" s="52">
        <v>152</v>
      </c>
      <c r="B1013" s="53">
        <f>Bil!C41</f>
        <v>30</v>
      </c>
      <c r="C1013" s="53">
        <f>Bil!D41</f>
        <v>6564</v>
      </c>
      <c r="D1013" s="53">
        <f>Bil!E41</f>
        <v>6288</v>
      </c>
      <c r="E1013" s="53">
        <v>0</v>
      </c>
      <c r="F1013" s="53">
        <v>0</v>
      </c>
      <c r="G1013" s="54">
        <f t="shared" si="38"/>
        <v>574.19999999999993</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26950</v>
      </c>
      <c r="D1015" s="53">
        <f>Bil!E43</f>
        <v>26950</v>
      </c>
      <c r="E1015" s="53">
        <v>0</v>
      </c>
      <c r="F1015" s="53">
        <v>0</v>
      </c>
      <c r="G1015" s="54">
        <f t="shared" si="38"/>
        <v>2587.1999999999998</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7619</v>
      </c>
      <c r="D1017" s="53">
        <f>Bil!E45</f>
        <v>7619</v>
      </c>
      <c r="E1017" s="53">
        <v>0</v>
      </c>
      <c r="F1017" s="53">
        <v>0</v>
      </c>
      <c r="G1017" s="54">
        <f t="shared" si="38"/>
        <v>777.13799999999992</v>
      </c>
      <c r="H1017" s="54">
        <f t="shared" si="35"/>
        <v>0</v>
      </c>
      <c r="I1017" s="55">
        <v>0</v>
      </c>
    </row>
    <row r="1018" spans="1:9" x14ac:dyDescent="0.2">
      <c r="A1018" s="52">
        <v>152</v>
      </c>
      <c r="B1018" s="53">
        <f>Bil!C46</f>
        <v>35</v>
      </c>
      <c r="C1018" s="53">
        <f>Bil!D46</f>
        <v>28005</v>
      </c>
      <c r="D1018" s="53">
        <f>Bil!E46</f>
        <v>28281</v>
      </c>
      <c r="E1018" s="53">
        <v>0</v>
      </c>
      <c r="F1018" s="53">
        <v>0</v>
      </c>
      <c r="G1018" s="54">
        <f t="shared" si="38"/>
        <v>2959.8450000000003</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35000</v>
      </c>
      <c r="D1023" s="53">
        <f>Bil!E51</f>
        <v>17500</v>
      </c>
      <c r="E1023" s="53">
        <v>0</v>
      </c>
      <c r="F1023" s="53">
        <v>0</v>
      </c>
      <c r="G1023" s="54">
        <f t="shared" si="38"/>
        <v>2800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188800</v>
      </c>
      <c r="D1027" s="53">
        <f>Bil!E55</f>
        <v>188800</v>
      </c>
      <c r="E1027" s="53">
        <v>0</v>
      </c>
      <c r="F1027" s="53">
        <v>0</v>
      </c>
      <c r="G1027" s="54">
        <f t="shared" si="38"/>
        <v>24921.599999999999</v>
      </c>
      <c r="H1027" s="54">
        <f t="shared" si="35"/>
        <v>0</v>
      </c>
      <c r="I1027" s="55">
        <v>0</v>
      </c>
    </row>
    <row r="1028" spans="1:9" x14ac:dyDescent="0.2">
      <c r="A1028" s="52">
        <v>152</v>
      </c>
      <c r="B1028" s="53">
        <f>Bil!C56</f>
        <v>45</v>
      </c>
      <c r="C1028" s="53">
        <f>Bil!D56</f>
        <v>153800</v>
      </c>
      <c r="D1028" s="53">
        <f>Bil!E56</f>
        <v>171300</v>
      </c>
      <c r="E1028" s="53">
        <v>0</v>
      </c>
      <c r="F1028" s="53">
        <v>0</v>
      </c>
      <c r="G1028" s="54">
        <f t="shared" si="38"/>
        <v>22338</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426294</v>
      </c>
      <c r="D1032" s="53">
        <f>Bil!E60</f>
        <v>440771</v>
      </c>
      <c r="E1032" s="53">
        <v>0</v>
      </c>
      <c r="F1032" s="53">
        <v>0</v>
      </c>
      <c r="G1032" s="54">
        <f t="shared" si="38"/>
        <v>64083.964000000007</v>
      </c>
      <c r="H1032" s="54">
        <f t="shared" si="35"/>
        <v>0</v>
      </c>
      <c r="I1032" s="55">
        <v>0</v>
      </c>
    </row>
    <row r="1033" spans="1:9" x14ac:dyDescent="0.2">
      <c r="A1033" s="52">
        <v>152</v>
      </c>
      <c r="B1033" s="53">
        <f>Bil!C61</f>
        <v>50</v>
      </c>
      <c r="C1033" s="53">
        <f>Bil!D61</f>
        <v>426294</v>
      </c>
      <c r="D1033" s="53">
        <f>Bil!E61</f>
        <v>440771</v>
      </c>
      <c r="E1033" s="53">
        <v>0</v>
      </c>
      <c r="F1033" s="53">
        <v>0</v>
      </c>
      <c r="G1033" s="54">
        <f t="shared" si="38"/>
        <v>65391.8</v>
      </c>
      <c r="H1033" s="54">
        <f t="shared" ref="H1033:H1097" si="39">ABS(C1033-ROUND(C1033,0))+ABS(D1033-ROUND(D1033,0))</f>
        <v>0</v>
      </c>
      <c r="I1033" s="55">
        <v>0</v>
      </c>
    </row>
    <row r="1034" spans="1:9" x14ac:dyDescent="0.2">
      <c r="A1034" s="52">
        <v>152</v>
      </c>
      <c r="B1034" s="53">
        <f>Bil!C62</f>
        <v>51</v>
      </c>
      <c r="C1034" s="53">
        <f>Bil!D62</f>
        <v>64519</v>
      </c>
      <c r="D1034" s="53">
        <f>Bil!E62</f>
        <v>325051</v>
      </c>
      <c r="E1034" s="53">
        <v>0</v>
      </c>
      <c r="F1034" s="53">
        <v>0</v>
      </c>
      <c r="G1034" s="54">
        <f t="shared" si="38"/>
        <v>36445.670999999995</v>
      </c>
      <c r="H1034" s="54">
        <f t="shared" si="39"/>
        <v>0</v>
      </c>
      <c r="I1034" s="55">
        <v>0</v>
      </c>
    </row>
    <row r="1035" spans="1:9" x14ac:dyDescent="0.2">
      <c r="A1035" s="52">
        <v>152</v>
      </c>
      <c r="B1035" s="53">
        <f>Bil!C63</f>
        <v>52</v>
      </c>
      <c r="C1035" s="53">
        <f>Bil!D63</f>
        <v>19645</v>
      </c>
      <c r="D1035" s="53">
        <f>Bil!E63</f>
        <v>266223</v>
      </c>
      <c r="E1035" s="53">
        <v>0</v>
      </c>
      <c r="F1035" s="53">
        <v>0</v>
      </c>
      <c r="G1035" s="54">
        <f t="shared" si="38"/>
        <v>28708.732</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44874</v>
      </c>
      <c r="D1040" s="53">
        <f>Bil!E68</f>
        <v>58828</v>
      </c>
      <c r="E1040" s="53">
        <v>0</v>
      </c>
      <c r="F1040" s="53">
        <v>0</v>
      </c>
      <c r="G1040" s="54">
        <f t="shared" si="38"/>
        <v>9264.2099999999991</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5135895</v>
      </c>
      <c r="D1046" s="53">
        <f>Bil!E74</f>
        <v>4499453</v>
      </c>
      <c r="E1046" s="53">
        <v>0</v>
      </c>
      <c r="F1046" s="53">
        <v>0</v>
      </c>
      <c r="G1046" s="54">
        <f t="shared" si="38"/>
        <v>890492.46299999999</v>
      </c>
      <c r="H1046" s="54">
        <f t="shared" si="39"/>
        <v>0</v>
      </c>
      <c r="I1046" s="55">
        <v>0</v>
      </c>
    </row>
    <row r="1047" spans="1:9" x14ac:dyDescent="0.2">
      <c r="A1047" s="52">
        <v>152</v>
      </c>
      <c r="B1047" s="53">
        <f>Bil!C75</f>
        <v>64</v>
      </c>
      <c r="C1047" s="53">
        <f>Bil!D75</f>
        <v>740467</v>
      </c>
      <c r="D1047" s="53">
        <f>Bil!E75</f>
        <v>122482</v>
      </c>
      <c r="E1047" s="53">
        <v>0</v>
      </c>
      <c r="F1047" s="53">
        <v>0</v>
      </c>
      <c r="G1047" s="54">
        <f t="shared" si="38"/>
        <v>63067.584000000003</v>
      </c>
      <c r="H1047" s="54">
        <f t="shared" si="39"/>
        <v>0</v>
      </c>
      <c r="I1047" s="55">
        <v>0</v>
      </c>
    </row>
    <row r="1048" spans="1:9" x14ac:dyDescent="0.2">
      <c r="A1048" s="52">
        <v>152</v>
      </c>
      <c r="B1048" s="53">
        <f>Bil!C76</f>
        <v>65</v>
      </c>
      <c r="C1048" s="53">
        <f>Bil!D76</f>
        <v>740256</v>
      </c>
      <c r="D1048" s="53">
        <f>Bil!E76</f>
        <v>122291</v>
      </c>
      <c r="E1048" s="53">
        <v>0</v>
      </c>
      <c r="F1048" s="53">
        <v>0</v>
      </c>
      <c r="G1048" s="54">
        <f t="shared" ref="G1048:G1112" si="40">B1048/1000*C1048+B1048/500*D1048</f>
        <v>64014.47</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740256</v>
      </c>
      <c r="D1050" s="53">
        <f>Bil!E78</f>
        <v>122291</v>
      </c>
      <c r="E1050" s="53">
        <v>0</v>
      </c>
      <c r="F1050" s="53">
        <v>0</v>
      </c>
      <c r="G1050" s="54">
        <f t="shared" si="40"/>
        <v>65984.146000000008</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211</v>
      </c>
      <c r="D1054" s="53">
        <f>Bil!E82</f>
        <v>191</v>
      </c>
      <c r="E1054" s="53">
        <v>0</v>
      </c>
      <c r="F1054" s="53">
        <v>0</v>
      </c>
      <c r="G1054" s="54">
        <f t="shared" si="40"/>
        <v>42.102999999999994</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3</v>
      </c>
      <c r="D1056" s="53">
        <f>Bil!E84</f>
        <v>4</v>
      </c>
      <c r="E1056" s="53">
        <v>0</v>
      </c>
      <c r="F1056" s="53">
        <v>0</v>
      </c>
      <c r="G1056" s="54">
        <f t="shared" si="40"/>
        <v>0.80299999999999994</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3</v>
      </c>
      <c r="D1064" s="53">
        <f>Bil!E92</f>
        <v>4</v>
      </c>
      <c r="E1064" s="53">
        <v>0</v>
      </c>
      <c r="F1064" s="53">
        <v>0</v>
      </c>
      <c r="G1064" s="54">
        <f t="shared" si="40"/>
        <v>0.89100000000000001</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4273277</v>
      </c>
      <c r="D1112" s="53">
        <f>Bil!E140</f>
        <v>4273277</v>
      </c>
      <c r="E1112" s="53">
        <v>0</v>
      </c>
      <c r="F1112" s="53">
        <v>0</v>
      </c>
      <c r="G1112" s="54">
        <f t="shared" si="40"/>
        <v>1653758.199</v>
      </c>
      <c r="H1112" s="54">
        <f t="shared" si="41"/>
        <v>0</v>
      </c>
      <c r="I1112" s="55">
        <v>0</v>
      </c>
    </row>
    <row r="1113" spans="1:9" x14ac:dyDescent="0.2">
      <c r="A1113" s="52">
        <v>152</v>
      </c>
      <c r="B1113" s="53">
        <f>Bil!C141</f>
        <v>130</v>
      </c>
      <c r="C1113" s="53">
        <f>Bil!D141</f>
        <v>4273277</v>
      </c>
      <c r="D1113" s="53">
        <f>Bil!E141</f>
        <v>4273277</v>
      </c>
      <c r="E1113" s="53">
        <v>0</v>
      </c>
      <c r="F1113" s="53">
        <v>0</v>
      </c>
      <c r="G1113" s="54">
        <f t="shared" ref="G1113:G1183" si="42">B1113/1000*C1113+B1113/500*D1113</f>
        <v>1666578.03</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4273277</v>
      </c>
      <c r="D1116" s="53">
        <f>Bil!E144</f>
        <v>4273277</v>
      </c>
      <c r="E1116" s="53">
        <v>0</v>
      </c>
      <c r="F1116" s="53">
        <v>0</v>
      </c>
      <c r="G1116" s="54">
        <f t="shared" si="42"/>
        <v>1705037.523</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56374</v>
      </c>
      <c r="D1124" s="53">
        <f>Bil!E152</f>
        <v>45225</v>
      </c>
      <c r="E1124" s="53">
        <v>0</v>
      </c>
      <c r="F1124" s="53">
        <v>0</v>
      </c>
      <c r="G1124" s="54">
        <f t="shared" si="42"/>
        <v>20702.183999999997</v>
      </c>
      <c r="H1124" s="54">
        <f t="shared" si="41"/>
        <v>0</v>
      </c>
      <c r="I1124" s="55">
        <v>0</v>
      </c>
    </row>
    <row r="1125" spans="1:9" x14ac:dyDescent="0.2">
      <c r="A1125" s="52">
        <v>152</v>
      </c>
      <c r="B1125" s="53">
        <f>Bil!C153</f>
        <v>142</v>
      </c>
      <c r="C1125" s="53">
        <f>Bil!D153</f>
        <v>118846</v>
      </c>
      <c r="D1125" s="53">
        <f>Bil!E153</f>
        <v>125887</v>
      </c>
      <c r="E1125" s="53">
        <v>0</v>
      </c>
      <c r="F1125" s="53">
        <v>0</v>
      </c>
      <c r="G1125" s="54">
        <f t="shared" si="42"/>
        <v>52628.039999999994</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98573</v>
      </c>
      <c r="D1136" s="53">
        <f>Bil!E164</f>
        <v>95165</v>
      </c>
      <c r="E1136" s="53">
        <v>0</v>
      </c>
      <c r="F1136" s="53">
        <v>0</v>
      </c>
      <c r="G1136" s="54">
        <f t="shared" si="42"/>
        <v>44202.159</v>
      </c>
      <c r="H1136" s="54">
        <f t="shared" si="41"/>
        <v>0</v>
      </c>
      <c r="I1136" s="55">
        <v>0</v>
      </c>
    </row>
    <row r="1137" spans="1:9" x14ac:dyDescent="0.2">
      <c r="A1137" s="52">
        <v>152</v>
      </c>
      <c r="B1137" s="53">
        <f>Bil!C165</f>
        <v>154</v>
      </c>
      <c r="C1137" s="53">
        <f>Bil!D165</f>
        <v>32091</v>
      </c>
      <c r="D1137" s="53">
        <f>Bil!E165</f>
        <v>21660</v>
      </c>
      <c r="E1137" s="53">
        <v>0</v>
      </c>
      <c r="F1137" s="53">
        <v>0</v>
      </c>
      <c r="G1137" s="54">
        <f t="shared" si="42"/>
        <v>11613.294</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193136</v>
      </c>
      <c r="D1141" s="53">
        <f>Bil!E169</f>
        <v>197487</v>
      </c>
      <c r="E1141" s="53">
        <v>0</v>
      </c>
      <c r="F1141" s="53">
        <v>0</v>
      </c>
      <c r="G1141" s="54">
        <f t="shared" si="42"/>
        <v>92921.38</v>
      </c>
      <c r="H1141" s="54">
        <f t="shared" si="41"/>
        <v>0</v>
      </c>
      <c r="I1141" s="55">
        <v>0</v>
      </c>
    </row>
    <row r="1142" spans="1:9" x14ac:dyDescent="0.2">
      <c r="A1142" s="52">
        <v>152</v>
      </c>
      <c r="B1142" s="53">
        <f>Bil!C170</f>
        <v>159</v>
      </c>
      <c r="C1142" s="53">
        <f>Bil!D170</f>
        <v>6071</v>
      </c>
      <c r="D1142" s="53">
        <f>Bil!E170</f>
        <v>2093</v>
      </c>
      <c r="E1142" s="53">
        <v>0</v>
      </c>
      <c r="F1142" s="53">
        <v>0</v>
      </c>
      <c r="G1142" s="54">
        <f t="shared" si="42"/>
        <v>1630.8629999999998</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6071</v>
      </c>
      <c r="D1144" s="53">
        <f>Bil!E172</f>
        <v>2093</v>
      </c>
      <c r="E1144" s="53">
        <v>0</v>
      </c>
      <c r="F1144" s="53">
        <v>0</v>
      </c>
      <c r="G1144" s="54">
        <f>B1144/1000*C1144+B1144/500*D1144</f>
        <v>1651.377</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59703</v>
      </c>
      <c r="D1148" s="53">
        <f>Bil!E176</f>
        <v>56372</v>
      </c>
      <c r="E1148" s="53">
        <v>0</v>
      </c>
      <c r="F1148" s="53">
        <v>0</v>
      </c>
      <c r="G1148" s="54">
        <f t="shared" si="42"/>
        <v>28453.755000000005</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59703</v>
      </c>
      <c r="D1151" s="53">
        <f>Bil!E179</f>
        <v>56372</v>
      </c>
      <c r="E1151" s="53">
        <v>0</v>
      </c>
      <c r="F1151" s="53">
        <v>0</v>
      </c>
      <c r="G1151" s="54">
        <f t="shared" si="42"/>
        <v>28971.096000000005</v>
      </c>
      <c r="H1151" s="54">
        <f t="shared" si="41"/>
        <v>0</v>
      </c>
      <c r="I1151" s="55">
        <v>0</v>
      </c>
    </row>
    <row r="1152" spans="1:9" x14ac:dyDescent="0.2">
      <c r="A1152" s="52">
        <v>152</v>
      </c>
      <c r="B1152" s="53">
        <f>Bil!C180</f>
        <v>169</v>
      </c>
      <c r="C1152" s="53">
        <f>Bil!D180</f>
        <v>22760621</v>
      </c>
      <c r="D1152" s="53">
        <f>Bil!E180</f>
        <v>23090868</v>
      </c>
      <c r="E1152" s="53">
        <v>0</v>
      </c>
      <c r="F1152" s="53">
        <v>0</v>
      </c>
      <c r="G1152" s="54">
        <f t="shared" si="42"/>
        <v>11651258.333000001</v>
      </c>
      <c r="H1152" s="54">
        <f t="shared" si="41"/>
        <v>0</v>
      </c>
      <c r="I1152" s="55">
        <v>0</v>
      </c>
    </row>
    <row r="1153" spans="1:9" x14ac:dyDescent="0.2">
      <c r="A1153" s="52">
        <v>152</v>
      </c>
      <c r="B1153" s="53">
        <f>Bil!C181</f>
        <v>170</v>
      </c>
      <c r="C1153" s="53">
        <f>Bil!D181</f>
        <v>61540</v>
      </c>
      <c r="D1153" s="53">
        <f>Bil!E181</f>
        <v>81511</v>
      </c>
      <c r="E1153" s="53">
        <v>0</v>
      </c>
      <c r="F1153" s="53">
        <v>0</v>
      </c>
      <c r="G1153" s="54">
        <f t="shared" si="42"/>
        <v>38175.54</v>
      </c>
      <c r="H1153" s="54">
        <f t="shared" si="41"/>
        <v>0</v>
      </c>
      <c r="I1153" s="55">
        <v>0</v>
      </c>
    </row>
    <row r="1154" spans="1:9" x14ac:dyDescent="0.2">
      <c r="A1154" s="52">
        <v>152</v>
      </c>
      <c r="B1154" s="53">
        <f>Bil!C182</f>
        <v>171</v>
      </c>
      <c r="C1154" s="53">
        <f>Bil!D182</f>
        <v>61540</v>
      </c>
      <c r="D1154" s="53">
        <f>Bil!E182</f>
        <v>81511</v>
      </c>
      <c r="E1154" s="53">
        <v>0</v>
      </c>
      <c r="F1154" s="53">
        <v>0</v>
      </c>
      <c r="G1154" s="54">
        <f t="shared" si="42"/>
        <v>38400.101999999999</v>
      </c>
      <c r="H1154" s="54">
        <f t="shared" si="41"/>
        <v>0</v>
      </c>
      <c r="I1154" s="55">
        <v>0</v>
      </c>
    </row>
    <row r="1155" spans="1:9" x14ac:dyDescent="0.2">
      <c r="A1155" s="52">
        <v>152</v>
      </c>
      <c r="B1155" s="53">
        <f>Bil!C183</f>
        <v>172</v>
      </c>
      <c r="C1155" s="53">
        <f>Bil!D183</f>
        <v>34409</v>
      </c>
      <c r="D1155" s="53">
        <f>Bil!E183</f>
        <v>34444</v>
      </c>
      <c r="E1155" s="53">
        <v>0</v>
      </c>
      <c r="F1155" s="53">
        <v>0</v>
      </c>
      <c r="G1155" s="54">
        <f t="shared" si="42"/>
        <v>17767.083999999999</v>
      </c>
      <c r="H1155" s="54">
        <f t="shared" si="41"/>
        <v>0</v>
      </c>
      <c r="I1155" s="55">
        <v>0</v>
      </c>
    </row>
    <row r="1156" spans="1:9" x14ac:dyDescent="0.2">
      <c r="A1156" s="52">
        <v>152</v>
      </c>
      <c r="B1156" s="53">
        <f>Bil!C184</f>
        <v>173</v>
      </c>
      <c r="C1156" s="53">
        <f>Bil!D184</f>
        <v>22694</v>
      </c>
      <c r="D1156" s="53">
        <f>Bil!E184</f>
        <v>46260</v>
      </c>
      <c r="E1156" s="53">
        <v>0</v>
      </c>
      <c r="F1156" s="53">
        <v>0</v>
      </c>
      <c r="G1156" s="54">
        <f t="shared" si="42"/>
        <v>19932.021999999997</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4437</v>
      </c>
      <c r="D1165" s="53">
        <f>Bil!E193</f>
        <v>807</v>
      </c>
      <c r="E1165" s="53">
        <v>0</v>
      </c>
      <c r="F1165" s="53">
        <v>0</v>
      </c>
      <c r="G1165" s="54">
        <f t="shared" si="42"/>
        <v>1101.2819999999999</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22699081</v>
      </c>
      <c r="D1214" s="53">
        <f>Bil!E242</f>
        <v>23009357</v>
      </c>
      <c r="E1214" s="53">
        <v>0</v>
      </c>
      <c r="F1214" s="53">
        <v>0</v>
      </c>
      <c r="G1214" s="54">
        <f t="shared" si="44"/>
        <v>15873810.645</v>
      </c>
      <c r="H1214" s="54">
        <f t="shared" si="43"/>
        <v>0</v>
      </c>
      <c r="I1214" s="55">
        <v>0</v>
      </c>
    </row>
    <row r="1215" spans="1:9" x14ac:dyDescent="0.2">
      <c r="A1215" s="52">
        <v>152</v>
      </c>
      <c r="B1215" s="53">
        <f>Bil!C243</f>
        <v>232</v>
      </c>
      <c r="C1215" s="53">
        <f>Bil!D243</f>
        <v>21898002</v>
      </c>
      <c r="D1215" s="53">
        <f>Bil!E243</f>
        <v>22864692</v>
      </c>
      <c r="E1215" s="53">
        <v>0</v>
      </c>
      <c r="F1215" s="53">
        <v>0</v>
      </c>
      <c r="G1215" s="54">
        <f t="shared" si="44"/>
        <v>15689553.552000001</v>
      </c>
      <c r="H1215" s="54">
        <f t="shared" si="43"/>
        <v>0</v>
      </c>
      <c r="I1215" s="55">
        <v>0</v>
      </c>
    </row>
    <row r="1216" spans="1:9" x14ac:dyDescent="0.2">
      <c r="A1216" s="52">
        <v>152</v>
      </c>
      <c r="B1216" s="53">
        <f>Bil!C244</f>
        <v>233</v>
      </c>
      <c r="C1216" s="53">
        <f>Bil!D244</f>
        <v>21898002</v>
      </c>
      <c r="D1216" s="53">
        <f>Bil!E244</f>
        <v>22864692</v>
      </c>
      <c r="E1216" s="53">
        <v>0</v>
      </c>
      <c r="F1216" s="53">
        <v>0</v>
      </c>
      <c r="G1216" s="54">
        <f t="shared" si="44"/>
        <v>15757180.938000001</v>
      </c>
      <c r="H1216" s="54">
        <f t="shared" si="43"/>
        <v>0</v>
      </c>
      <c r="I1216" s="55">
        <v>0</v>
      </c>
    </row>
    <row r="1217" spans="1:9" x14ac:dyDescent="0.2">
      <c r="A1217" s="52">
        <v>152</v>
      </c>
      <c r="B1217" s="53">
        <f>Bil!C245</f>
        <v>234</v>
      </c>
      <c r="C1217" s="53">
        <f>Bil!D245</f>
        <v>17624725</v>
      </c>
      <c r="D1217" s="53">
        <f>Bil!E245</f>
        <v>18591415</v>
      </c>
      <c r="E1217" s="53">
        <v>0</v>
      </c>
      <c r="F1217" s="53">
        <v>0</v>
      </c>
      <c r="G1217" s="54">
        <f t="shared" si="44"/>
        <v>12824967.870000001</v>
      </c>
      <c r="H1217" s="54">
        <f t="shared" si="43"/>
        <v>0</v>
      </c>
      <c r="I1217" s="55">
        <v>0</v>
      </c>
    </row>
    <row r="1218" spans="1:9" x14ac:dyDescent="0.2">
      <c r="A1218" s="52">
        <v>152</v>
      </c>
      <c r="B1218" s="53">
        <f>Bil!C246</f>
        <v>235</v>
      </c>
      <c r="C1218" s="53">
        <f>Bil!D246</f>
        <v>4273277</v>
      </c>
      <c r="D1218" s="53">
        <f>Bil!E246</f>
        <v>4273277</v>
      </c>
      <c r="E1218" s="53">
        <v>0</v>
      </c>
      <c r="F1218" s="53">
        <v>0</v>
      </c>
      <c r="G1218" s="54">
        <f t="shared" si="44"/>
        <v>3012660.2850000001</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740471</v>
      </c>
      <c r="D1222" s="53">
        <f>Bil!E250</f>
        <v>98200</v>
      </c>
      <c r="E1222" s="53">
        <v>0</v>
      </c>
      <c r="F1222" s="53">
        <v>0</v>
      </c>
      <c r="G1222" s="54">
        <f t="shared" si="44"/>
        <v>223912.16899999999</v>
      </c>
      <c r="H1222" s="54">
        <f t="shared" si="43"/>
        <v>0</v>
      </c>
      <c r="I1222" s="55">
        <v>0</v>
      </c>
    </row>
    <row r="1223" spans="1:9" x14ac:dyDescent="0.2">
      <c r="A1223" s="52">
        <v>152</v>
      </c>
      <c r="B1223" s="53">
        <f>Bil!C251</f>
        <v>240</v>
      </c>
      <c r="C1223" s="53">
        <f>Bil!D251</f>
        <v>13428544</v>
      </c>
      <c r="D1223" s="53">
        <f>Bil!E251</f>
        <v>13971863</v>
      </c>
      <c r="E1223" s="53">
        <v>0</v>
      </c>
      <c r="F1223" s="53">
        <v>0</v>
      </c>
      <c r="G1223" s="54">
        <f t="shared" si="44"/>
        <v>9929344.7999999989</v>
      </c>
      <c r="H1223" s="54">
        <f t="shared" si="43"/>
        <v>0</v>
      </c>
      <c r="I1223" s="55">
        <v>0</v>
      </c>
    </row>
    <row r="1224" spans="1:9" x14ac:dyDescent="0.2">
      <c r="A1224" s="52">
        <v>152</v>
      </c>
      <c r="B1224" s="53">
        <f>Bil!C252</f>
        <v>241</v>
      </c>
      <c r="C1224" s="53">
        <f>Bil!D252</f>
        <v>13395917</v>
      </c>
      <c r="D1224" s="53">
        <f>Bil!E252</f>
        <v>13939236</v>
      </c>
      <c r="E1224" s="53">
        <v>0</v>
      </c>
      <c r="F1224" s="53">
        <v>0</v>
      </c>
      <c r="G1224" s="54">
        <f t="shared" si="44"/>
        <v>9947127.7489999998</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32627</v>
      </c>
      <c r="D1226" s="53">
        <f>Bil!E254</f>
        <v>32627</v>
      </c>
      <c r="E1226" s="53">
        <v>0</v>
      </c>
      <c r="F1226" s="53">
        <v>0</v>
      </c>
      <c r="G1226" s="54">
        <f t="shared" si="44"/>
        <v>23785.082999999999</v>
      </c>
      <c r="H1226" s="54">
        <f t="shared" si="43"/>
        <v>0</v>
      </c>
      <c r="I1226" s="55">
        <v>0</v>
      </c>
    </row>
    <row r="1227" spans="1:9" x14ac:dyDescent="0.2">
      <c r="A1227" s="52">
        <v>152</v>
      </c>
      <c r="B1227" s="53">
        <f>Bil!C255</f>
        <v>244</v>
      </c>
      <c r="C1227" s="53">
        <f>Bil!D255</f>
        <v>12688073</v>
      </c>
      <c r="D1227" s="53">
        <f>Bil!E255</f>
        <v>13873663</v>
      </c>
      <c r="E1227" s="53">
        <v>0</v>
      </c>
      <c r="F1227" s="53">
        <v>0</v>
      </c>
      <c r="G1227" s="54">
        <f t="shared" si="44"/>
        <v>9866237.3559999987</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12688073</v>
      </c>
      <c r="D1229" s="53">
        <f>Bil!E257</f>
        <v>13873663</v>
      </c>
      <c r="E1229" s="53">
        <v>0</v>
      </c>
      <c r="F1229" s="53">
        <v>0</v>
      </c>
      <c r="G1229" s="54">
        <f t="shared" si="44"/>
        <v>9947108.1539999992</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54537</v>
      </c>
      <c r="D1232" s="53">
        <f>Bil!E260</f>
        <v>44372</v>
      </c>
      <c r="E1232" s="53">
        <v>0</v>
      </c>
      <c r="F1232" s="53">
        <v>0</v>
      </c>
      <c r="G1232" s="54">
        <f t="shared" si="44"/>
        <v>35676.968999999997</v>
      </c>
      <c r="H1232" s="54">
        <f t="shared" si="43"/>
        <v>0</v>
      </c>
      <c r="I1232" s="55">
        <v>0</v>
      </c>
    </row>
    <row r="1233" spans="1:9" x14ac:dyDescent="0.2">
      <c r="A1233" s="52">
        <v>152</v>
      </c>
      <c r="B1233" s="53">
        <f>Bil!C261</f>
        <v>250</v>
      </c>
      <c r="C1233" s="53">
        <f>Bil!D261</f>
        <v>6071</v>
      </c>
      <c r="D1233" s="53">
        <f>Bil!E261</f>
        <v>2093</v>
      </c>
      <c r="E1233" s="53">
        <v>0</v>
      </c>
      <c r="F1233" s="53">
        <v>0</v>
      </c>
      <c r="G1233" s="54">
        <f t="shared" si="44"/>
        <v>2564.25</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2042000</v>
      </c>
      <c r="D1236" s="53">
        <f>Bil!E264</f>
        <v>1512000</v>
      </c>
      <c r="E1236" s="53">
        <v>0</v>
      </c>
      <c r="F1236" s="53">
        <v>0</v>
      </c>
      <c r="G1236" s="54">
        <f t="shared" si="44"/>
        <v>1281698</v>
      </c>
      <c r="H1236" s="54">
        <f t="shared" si="45"/>
        <v>0</v>
      </c>
      <c r="I1236" s="55">
        <v>0</v>
      </c>
    </row>
    <row r="1237" spans="1:9" x14ac:dyDescent="0.2">
      <c r="A1237" s="52">
        <v>152</v>
      </c>
      <c r="B1237" s="53">
        <f>Bil!C265</f>
        <v>254</v>
      </c>
      <c r="C1237" s="53">
        <f>Bil!D265</f>
        <v>2042000</v>
      </c>
      <c r="D1237" s="53">
        <f>Bil!E265</f>
        <v>1512000</v>
      </c>
      <c r="E1237" s="53">
        <v>0</v>
      </c>
      <c r="F1237" s="53">
        <v>0</v>
      </c>
      <c r="G1237" s="54">
        <f t="shared" si="44"/>
        <v>1286764</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248688</v>
      </c>
      <c r="D1240" s="53">
        <f>Bil!E269</f>
        <v>241890</v>
      </c>
      <c r="E1240" s="53">
        <v>0</v>
      </c>
      <c r="F1240" s="53">
        <v>0</v>
      </c>
      <c r="G1240" s="54">
        <f t="shared" si="44"/>
        <v>188244.27600000001</v>
      </c>
      <c r="H1240" s="54">
        <f t="shared" si="45"/>
        <v>0</v>
      </c>
      <c r="I1240" s="55">
        <v>0</v>
      </c>
    </row>
    <row r="1241" spans="1:9" x14ac:dyDescent="0.2">
      <c r="A1241" s="52">
        <v>152</v>
      </c>
      <c r="B1241" s="53">
        <f>Bil!C270</f>
        <v>258</v>
      </c>
      <c r="C1241" s="53">
        <f>Bil!D270</f>
        <v>822</v>
      </c>
      <c r="D1241" s="53">
        <f>Bil!E270</f>
        <v>822</v>
      </c>
      <c r="E1241" s="53">
        <v>0</v>
      </c>
      <c r="F1241" s="53">
        <v>0</v>
      </c>
      <c r="G1241" s="54">
        <f t="shared" si="44"/>
        <v>636.22799999999995</v>
      </c>
      <c r="H1241" s="54">
        <f t="shared" si="45"/>
        <v>0</v>
      </c>
      <c r="I1241" s="55">
        <v>0</v>
      </c>
    </row>
    <row r="1242" spans="1:9" x14ac:dyDescent="0.2">
      <c r="A1242" s="52">
        <v>152</v>
      </c>
      <c r="B1242" s="53">
        <f>Bil!C271</f>
        <v>259</v>
      </c>
      <c r="C1242" s="53">
        <f>Bil!D271</f>
        <v>0</v>
      </c>
      <c r="D1242" s="53">
        <f>Bil!E271</f>
        <v>422</v>
      </c>
      <c r="E1242" s="53">
        <v>0</v>
      </c>
      <c r="F1242" s="53">
        <v>0</v>
      </c>
      <c r="G1242" s="54">
        <f t="shared" si="44"/>
        <v>218.596</v>
      </c>
      <c r="H1242" s="54">
        <f t="shared" si="45"/>
        <v>0</v>
      </c>
      <c r="I1242" s="55">
        <v>0</v>
      </c>
    </row>
    <row r="1243" spans="1:9" x14ac:dyDescent="0.2">
      <c r="A1243" s="52">
        <v>152</v>
      </c>
      <c r="B1243" s="53">
        <f>Bil!C272</f>
        <v>260</v>
      </c>
      <c r="C1243" s="53">
        <f>Bil!D272</f>
        <v>6071</v>
      </c>
      <c r="D1243" s="53">
        <f>Bil!E272</f>
        <v>1671</v>
      </c>
      <c r="E1243" s="53">
        <v>0</v>
      </c>
      <c r="F1243" s="53">
        <v>0</v>
      </c>
      <c r="G1243" s="54">
        <f t="shared" si="44"/>
        <v>2447.38</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1837</v>
      </c>
      <c r="D1263" s="53">
        <f>Bil!E292</f>
        <v>807</v>
      </c>
      <c r="E1263" s="53">
        <v>0</v>
      </c>
      <c r="F1263" s="53">
        <v>0</v>
      </c>
      <c r="G1263" s="54">
        <f t="shared" si="46"/>
        <v>966.28</v>
      </c>
      <c r="H1263" s="54">
        <f t="shared" si="45"/>
        <v>0</v>
      </c>
      <c r="I1263" s="55">
        <v>0</v>
      </c>
    </row>
    <row r="1264" spans="1:9" x14ac:dyDescent="0.2">
      <c r="A1264" s="52">
        <v>152</v>
      </c>
      <c r="B1264" s="53">
        <f>Bil!C293</f>
        <v>281</v>
      </c>
      <c r="C1264" s="53">
        <f>Bil!D293</f>
        <v>59703</v>
      </c>
      <c r="D1264" s="53">
        <f>Bil!E293</f>
        <v>80704</v>
      </c>
      <c r="E1264" s="53">
        <v>0</v>
      </c>
      <c r="F1264" s="53">
        <v>0</v>
      </c>
      <c r="G1264" s="54">
        <f t="shared" si="46"/>
        <v>62132.191000000006</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1707</v>
      </c>
      <c r="D1271" s="53">
        <f>Bil!E300</f>
        <v>54</v>
      </c>
      <c r="E1271" s="53">
        <v>0</v>
      </c>
      <c r="F1271" s="53">
        <v>0</v>
      </c>
      <c r="G1271" s="54">
        <f t="shared" si="46"/>
        <v>522.72</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129</v>
      </c>
      <c r="D1275" s="53">
        <f>Bil!E304</f>
        <v>753</v>
      </c>
      <c r="E1275" s="53">
        <v>0</v>
      </c>
      <c r="F1275" s="53">
        <v>0</v>
      </c>
      <c r="G1275" s="54">
        <f t="shared" si="46"/>
        <v>477.41999999999996</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952501</v>
      </c>
      <c r="D1299" s="58">
        <f>RasF!E12</f>
        <v>1081436</v>
      </c>
      <c r="E1299" s="58">
        <v>0</v>
      </c>
      <c r="F1299" s="58">
        <v>0</v>
      </c>
      <c r="G1299" s="59">
        <f t="shared" si="46"/>
        <v>3115.3729999999996</v>
      </c>
      <c r="H1299" s="59">
        <f t="shared" si="49"/>
        <v>0</v>
      </c>
      <c r="I1299" s="60">
        <v>0</v>
      </c>
    </row>
    <row r="1300" spans="1:9" x14ac:dyDescent="0.2">
      <c r="A1300" s="52">
        <v>154</v>
      </c>
      <c r="B1300" s="53">
        <f>RasF!C13</f>
        <v>2</v>
      </c>
      <c r="C1300" s="53">
        <f>RasF!D13</f>
        <v>751952</v>
      </c>
      <c r="D1300" s="53">
        <f>RasF!E13</f>
        <v>859450</v>
      </c>
      <c r="E1300" s="53">
        <v>0</v>
      </c>
      <c r="F1300" s="53">
        <v>0</v>
      </c>
      <c r="G1300" s="54">
        <f t="shared" si="46"/>
        <v>4941.7039999999997</v>
      </c>
      <c r="H1300" s="54">
        <f t="shared" si="49"/>
        <v>0</v>
      </c>
      <c r="I1300" s="55">
        <v>0</v>
      </c>
    </row>
    <row r="1301" spans="1:9" x14ac:dyDescent="0.2">
      <c r="A1301" s="52">
        <v>154</v>
      </c>
      <c r="B1301" s="53">
        <f>RasF!C14</f>
        <v>3</v>
      </c>
      <c r="C1301" s="53">
        <f>RasF!D14</f>
        <v>230808</v>
      </c>
      <c r="D1301" s="53">
        <f>RasF!E14</f>
        <v>291585</v>
      </c>
      <c r="E1301" s="53">
        <v>0</v>
      </c>
      <c r="F1301" s="53">
        <v>0</v>
      </c>
      <c r="G1301" s="54">
        <f t="shared" si="46"/>
        <v>2441.9340000000002</v>
      </c>
      <c r="H1301" s="54">
        <f t="shared" si="49"/>
        <v>0</v>
      </c>
      <c r="I1301" s="55">
        <v>0</v>
      </c>
    </row>
    <row r="1302" spans="1:9" x14ac:dyDescent="0.2">
      <c r="A1302" s="52">
        <v>154</v>
      </c>
      <c r="B1302" s="53">
        <f>RasF!C15</f>
        <v>4</v>
      </c>
      <c r="C1302" s="53">
        <f>RasF!D15</f>
        <v>521144</v>
      </c>
      <c r="D1302" s="53">
        <f>RasF!E15</f>
        <v>560835</v>
      </c>
      <c r="E1302" s="53">
        <v>0</v>
      </c>
      <c r="F1302" s="53">
        <v>0</v>
      </c>
      <c r="G1302" s="54">
        <f t="shared" si="46"/>
        <v>6571.2560000000003</v>
      </c>
      <c r="H1302" s="54">
        <f t="shared" si="49"/>
        <v>0</v>
      </c>
      <c r="I1302" s="55">
        <v>0</v>
      </c>
    </row>
    <row r="1303" spans="1:9" x14ac:dyDescent="0.2">
      <c r="A1303" s="52">
        <v>154</v>
      </c>
      <c r="B1303" s="53">
        <f>RasF!C16</f>
        <v>5</v>
      </c>
      <c r="C1303" s="53">
        <f>RasF!D16</f>
        <v>0</v>
      </c>
      <c r="D1303" s="53">
        <f>RasF!E16</f>
        <v>7030</v>
      </c>
      <c r="E1303" s="53">
        <v>0</v>
      </c>
      <c r="F1303" s="53">
        <v>0</v>
      </c>
      <c r="G1303" s="54">
        <f t="shared" si="46"/>
        <v>70.3</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135843</v>
      </c>
      <c r="D1307" s="53">
        <f>RasF!E20</f>
        <v>172502</v>
      </c>
      <c r="E1307" s="53">
        <v>0</v>
      </c>
      <c r="F1307" s="53">
        <v>0</v>
      </c>
      <c r="G1307" s="54">
        <f t="shared" si="46"/>
        <v>4327.6229999999996</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135843</v>
      </c>
      <c r="D1310" s="53">
        <f>RasF!E23</f>
        <v>172502</v>
      </c>
      <c r="E1310" s="53">
        <v>0</v>
      </c>
      <c r="F1310" s="53">
        <v>0</v>
      </c>
      <c r="G1310" s="54">
        <f t="shared" si="50"/>
        <v>5770.1639999999998</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8886</v>
      </c>
      <c r="D1313" s="53">
        <f>RasF!E26</f>
        <v>164</v>
      </c>
      <c r="E1313" s="53">
        <v>0</v>
      </c>
      <c r="F1313" s="53">
        <v>0</v>
      </c>
      <c r="G1313" s="54">
        <f t="shared" si="50"/>
        <v>138.20999999999998</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55820</v>
      </c>
      <c r="D1315" s="53">
        <f>RasF!E28</f>
        <v>49320</v>
      </c>
      <c r="E1315" s="53">
        <v>0</v>
      </c>
      <c r="F1315" s="53">
        <v>0</v>
      </c>
      <c r="G1315" s="54">
        <f t="shared" si="50"/>
        <v>2625.82</v>
      </c>
      <c r="H1315" s="54">
        <f t="shared" si="49"/>
        <v>0</v>
      </c>
      <c r="I1315" s="55">
        <v>0</v>
      </c>
    </row>
    <row r="1316" spans="1:9" x14ac:dyDescent="0.2">
      <c r="A1316" s="52">
        <v>154</v>
      </c>
      <c r="B1316" s="53">
        <f>RasF!C29</f>
        <v>18</v>
      </c>
      <c r="C1316" s="53">
        <f>RasF!D29</f>
        <v>31981</v>
      </c>
      <c r="D1316" s="53">
        <f>RasF!E29</f>
        <v>8500</v>
      </c>
      <c r="E1316" s="53">
        <v>0</v>
      </c>
      <c r="F1316" s="53">
        <v>0</v>
      </c>
      <c r="G1316" s="54">
        <f t="shared" si="50"/>
        <v>881.6579999999999</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31981</v>
      </c>
      <c r="D1318" s="53">
        <f>RasF!E31</f>
        <v>8500</v>
      </c>
      <c r="E1318" s="53">
        <v>0</v>
      </c>
      <c r="F1318" s="53">
        <v>0</v>
      </c>
      <c r="G1318" s="54">
        <f t="shared" si="50"/>
        <v>979.62</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76131</v>
      </c>
      <c r="D1322" s="53">
        <f>RasF!E35</f>
        <v>127367</v>
      </c>
      <c r="E1322" s="53">
        <v>0</v>
      </c>
      <c r="F1322" s="53">
        <v>0</v>
      </c>
      <c r="G1322" s="54">
        <f t="shared" si="50"/>
        <v>7940.76</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71131</v>
      </c>
      <c r="D1324" s="53">
        <f>RasF!E37</f>
        <v>122367</v>
      </c>
      <c r="E1324" s="53">
        <v>0</v>
      </c>
      <c r="F1324" s="53">
        <v>0</v>
      </c>
      <c r="G1324" s="54">
        <f t="shared" si="50"/>
        <v>8212.49</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5000</v>
      </c>
      <c r="D1328" s="53">
        <f>RasF!E41</f>
        <v>5000</v>
      </c>
      <c r="E1328" s="53">
        <v>0</v>
      </c>
      <c r="F1328" s="53">
        <v>0</v>
      </c>
      <c r="G1328" s="54">
        <f t="shared" si="50"/>
        <v>450</v>
      </c>
      <c r="H1328" s="54">
        <f t="shared" si="49"/>
        <v>0</v>
      </c>
      <c r="I1328" s="55">
        <v>0</v>
      </c>
    </row>
    <row r="1329" spans="1:9" x14ac:dyDescent="0.2">
      <c r="A1329" s="52">
        <v>154</v>
      </c>
      <c r="B1329" s="53">
        <f>RasF!C42</f>
        <v>31</v>
      </c>
      <c r="C1329" s="53">
        <f>RasF!D42</f>
        <v>1063085</v>
      </c>
      <c r="D1329" s="53">
        <f>RasF!E42</f>
        <v>1261281</v>
      </c>
      <c r="E1329" s="53">
        <v>0</v>
      </c>
      <c r="F1329" s="53">
        <v>0</v>
      </c>
      <c r="G1329" s="54">
        <f t="shared" si="50"/>
        <v>111155.057</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26263</v>
      </c>
      <c r="D1333" s="53">
        <f>RasF!E46</f>
        <v>62936</v>
      </c>
      <c r="E1333" s="53">
        <v>0</v>
      </c>
      <c r="F1333" s="53">
        <v>0</v>
      </c>
      <c r="G1333" s="54">
        <f t="shared" si="50"/>
        <v>5324.7250000000004</v>
      </c>
      <c r="H1333" s="54">
        <f t="shared" si="49"/>
        <v>0</v>
      </c>
      <c r="I1333" s="55">
        <v>0</v>
      </c>
    </row>
    <row r="1334" spans="1:9" x14ac:dyDescent="0.2">
      <c r="A1334" s="52">
        <v>154</v>
      </c>
      <c r="B1334" s="53">
        <f>RasF!C47</f>
        <v>36</v>
      </c>
      <c r="C1334" s="53">
        <f>RasF!D47</f>
        <v>26263</v>
      </c>
      <c r="D1334" s="53">
        <f>RasF!E47</f>
        <v>62936</v>
      </c>
      <c r="E1334" s="53">
        <v>0</v>
      </c>
      <c r="F1334" s="53">
        <v>0</v>
      </c>
      <c r="G1334" s="54">
        <f t="shared" si="50"/>
        <v>5476.86</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25962</v>
      </c>
      <c r="D1337" s="53">
        <f>RasF!E50</f>
        <v>27376</v>
      </c>
      <c r="E1337" s="53">
        <v>0</v>
      </c>
      <c r="F1337" s="53">
        <v>0</v>
      </c>
      <c r="G1337" s="54">
        <f t="shared" si="50"/>
        <v>3147.846</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14336</v>
      </c>
      <c r="D1341" s="53">
        <f>RasF!E54</f>
        <v>16966</v>
      </c>
      <c r="E1341" s="53">
        <v>0</v>
      </c>
      <c r="F1341" s="53">
        <v>0</v>
      </c>
      <c r="G1341" s="54">
        <f t="shared" si="50"/>
        <v>2075.5239999999999</v>
      </c>
      <c r="H1341" s="54">
        <f t="shared" si="49"/>
        <v>0</v>
      </c>
      <c r="I1341" s="55">
        <v>0</v>
      </c>
    </row>
    <row r="1342" spans="1:9" x14ac:dyDescent="0.2">
      <c r="A1342" s="52">
        <v>154</v>
      </c>
      <c r="B1342" s="53">
        <f>RasF!C55</f>
        <v>44</v>
      </c>
      <c r="C1342" s="53">
        <f>RasF!D55</f>
        <v>11626</v>
      </c>
      <c r="D1342" s="53">
        <f>RasF!E55</f>
        <v>10410</v>
      </c>
      <c r="E1342" s="53">
        <v>0</v>
      </c>
      <c r="F1342" s="53">
        <v>0</v>
      </c>
      <c r="G1342" s="54">
        <f t="shared" si="50"/>
        <v>1427.6239999999998</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157326</v>
      </c>
      <c r="D1344" s="53">
        <f>RasF!E57</f>
        <v>62937</v>
      </c>
      <c r="E1344" s="53">
        <v>0</v>
      </c>
      <c r="F1344" s="53">
        <v>0</v>
      </c>
      <c r="G1344" s="54">
        <f t="shared" si="50"/>
        <v>13027.2</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157326</v>
      </c>
      <c r="D1347" s="53">
        <f>RasF!E60</f>
        <v>62937</v>
      </c>
      <c r="E1347" s="53">
        <v>0</v>
      </c>
      <c r="F1347" s="53">
        <v>0</v>
      </c>
      <c r="G1347" s="54">
        <f t="shared" si="50"/>
        <v>13876.8</v>
      </c>
      <c r="H1347" s="54">
        <f t="shared" si="49"/>
        <v>0</v>
      </c>
      <c r="I1347" s="55">
        <v>0</v>
      </c>
    </row>
    <row r="1348" spans="1:9" x14ac:dyDescent="0.2">
      <c r="A1348" s="52">
        <v>154</v>
      </c>
      <c r="B1348" s="53">
        <f>RasF!C61</f>
        <v>50</v>
      </c>
      <c r="C1348" s="53">
        <f>RasF!D61</f>
        <v>853534</v>
      </c>
      <c r="D1348" s="53">
        <f>RasF!E61</f>
        <v>1108032</v>
      </c>
      <c r="E1348" s="53">
        <v>0</v>
      </c>
      <c r="F1348" s="53">
        <v>0</v>
      </c>
      <c r="G1348" s="54">
        <f t="shared" si="50"/>
        <v>153479.90000000002</v>
      </c>
      <c r="H1348" s="54">
        <f t="shared" si="49"/>
        <v>0</v>
      </c>
      <c r="I1348" s="55">
        <v>0</v>
      </c>
    </row>
    <row r="1349" spans="1:9" x14ac:dyDescent="0.2">
      <c r="A1349" s="52">
        <v>154</v>
      </c>
      <c r="B1349" s="53">
        <f>RasF!C62</f>
        <v>51</v>
      </c>
      <c r="C1349" s="53">
        <f>RasF!D62</f>
        <v>853534</v>
      </c>
      <c r="D1349" s="53">
        <f>RasF!E62</f>
        <v>1108032</v>
      </c>
      <c r="E1349" s="53">
        <v>0</v>
      </c>
      <c r="F1349" s="53">
        <v>0</v>
      </c>
      <c r="G1349" s="54">
        <f t="shared" si="50"/>
        <v>156549.49799999999</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23086</v>
      </c>
      <c r="D1369" s="53">
        <f>RasF!E82</f>
        <v>97257</v>
      </c>
      <c r="E1369" s="53">
        <v>0</v>
      </c>
      <c r="F1369" s="53">
        <v>0</v>
      </c>
      <c r="G1369" s="54">
        <f t="shared" si="50"/>
        <v>15449.599999999999</v>
      </c>
      <c r="H1369" s="54">
        <f t="shared" si="51"/>
        <v>0</v>
      </c>
      <c r="I1369" s="55">
        <v>0</v>
      </c>
    </row>
    <row r="1370" spans="1:9" x14ac:dyDescent="0.2">
      <c r="A1370" s="52">
        <v>154</v>
      </c>
      <c r="B1370" s="53">
        <f>RasF!C83</f>
        <v>72</v>
      </c>
      <c r="C1370" s="53">
        <f>RasF!D83</f>
        <v>21171</v>
      </c>
      <c r="D1370" s="53">
        <f>RasF!E83</f>
        <v>86632</v>
      </c>
      <c r="E1370" s="53">
        <v>0</v>
      </c>
      <c r="F1370" s="53">
        <v>0</v>
      </c>
      <c r="G1370" s="54">
        <f t="shared" si="50"/>
        <v>13999.32</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1915</v>
      </c>
      <c r="D1372" s="53">
        <f>RasF!E85</f>
        <v>0</v>
      </c>
      <c r="E1372" s="53">
        <v>0</v>
      </c>
      <c r="F1372" s="53">
        <v>0</v>
      </c>
      <c r="G1372" s="54">
        <f t="shared" si="50"/>
        <v>141.70999999999998</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10625</v>
      </c>
      <c r="E1375" s="53">
        <v>0</v>
      </c>
      <c r="F1375" s="53">
        <v>0</v>
      </c>
      <c r="G1375" s="54">
        <f t="shared" si="52"/>
        <v>1636.25</v>
      </c>
      <c r="H1375" s="54">
        <f t="shared" si="51"/>
        <v>0</v>
      </c>
      <c r="I1375" s="55">
        <v>0</v>
      </c>
    </row>
    <row r="1376" spans="1:9" x14ac:dyDescent="0.2">
      <c r="A1376" s="52">
        <v>154</v>
      </c>
      <c r="B1376" s="53">
        <f>RasF!C89</f>
        <v>78</v>
      </c>
      <c r="C1376" s="53">
        <f>RasF!D89</f>
        <v>572018</v>
      </c>
      <c r="D1376" s="53">
        <f>RasF!E89</f>
        <v>326563</v>
      </c>
      <c r="E1376" s="53">
        <v>0</v>
      </c>
      <c r="F1376" s="53">
        <v>0</v>
      </c>
      <c r="G1376" s="54">
        <f t="shared" si="52"/>
        <v>95561.232000000004</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15693</v>
      </c>
      <c r="D1378" s="53">
        <f>RasF!E91</f>
        <v>64633</v>
      </c>
      <c r="E1378" s="53">
        <v>0</v>
      </c>
      <c r="F1378" s="53">
        <v>0</v>
      </c>
      <c r="G1378" s="54">
        <f t="shared" si="52"/>
        <v>11596.720000000001</v>
      </c>
      <c r="H1378" s="54">
        <f t="shared" si="51"/>
        <v>0</v>
      </c>
      <c r="I1378" s="55">
        <v>0</v>
      </c>
    </row>
    <row r="1379" spans="1:9" x14ac:dyDescent="0.2">
      <c r="A1379" s="52">
        <v>154</v>
      </c>
      <c r="B1379" s="53">
        <f>RasF!C92</f>
        <v>81</v>
      </c>
      <c r="C1379" s="53">
        <f>RasF!D92</f>
        <v>3460</v>
      </c>
      <c r="D1379" s="53">
        <f>RasF!E92</f>
        <v>3906</v>
      </c>
      <c r="E1379" s="53">
        <v>0</v>
      </c>
      <c r="F1379" s="53">
        <v>0</v>
      </c>
      <c r="G1379" s="54">
        <f t="shared" si="52"/>
        <v>913.03200000000004</v>
      </c>
      <c r="H1379" s="54">
        <f t="shared" si="51"/>
        <v>0</v>
      </c>
      <c r="I1379" s="55">
        <v>0</v>
      </c>
    </row>
    <row r="1380" spans="1:9" x14ac:dyDescent="0.2">
      <c r="A1380" s="52">
        <v>154</v>
      </c>
      <c r="B1380" s="53">
        <f>RasF!C93</f>
        <v>82</v>
      </c>
      <c r="C1380" s="53">
        <f>RasF!D93</f>
        <v>300593</v>
      </c>
      <c r="D1380" s="53">
        <f>RasF!E93</f>
        <v>145867</v>
      </c>
      <c r="E1380" s="53">
        <v>0</v>
      </c>
      <c r="F1380" s="53">
        <v>0</v>
      </c>
      <c r="G1380" s="54">
        <f t="shared" si="52"/>
        <v>48570.813999999998</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252272</v>
      </c>
      <c r="D1382" s="53">
        <f>RasF!E95</f>
        <v>112157</v>
      </c>
      <c r="E1382" s="53">
        <v>0</v>
      </c>
      <c r="F1382" s="53">
        <v>0</v>
      </c>
      <c r="G1382" s="54">
        <f t="shared" si="52"/>
        <v>40033.224000000002</v>
      </c>
      <c r="H1382" s="54">
        <f t="shared" si="51"/>
        <v>0</v>
      </c>
      <c r="I1382" s="55">
        <v>0</v>
      </c>
    </row>
    <row r="1383" spans="1:9" x14ac:dyDescent="0.2">
      <c r="A1383" s="52">
        <v>154</v>
      </c>
      <c r="B1383" s="53">
        <f>RasF!C96</f>
        <v>85</v>
      </c>
      <c r="C1383" s="53">
        <f>RasF!D96</f>
        <v>114942</v>
      </c>
      <c r="D1383" s="53">
        <f>RasF!E96</f>
        <v>217897</v>
      </c>
      <c r="E1383" s="53">
        <v>0</v>
      </c>
      <c r="F1383" s="53">
        <v>0</v>
      </c>
      <c r="G1383" s="54">
        <f t="shared" si="52"/>
        <v>46812.560000000005</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36891</v>
      </c>
      <c r="D1388" s="53">
        <f>RasF!E101</f>
        <v>128246</v>
      </c>
      <c r="E1388" s="53">
        <v>0</v>
      </c>
      <c r="F1388" s="53">
        <v>0</v>
      </c>
      <c r="G1388" s="54">
        <f t="shared" si="52"/>
        <v>26404.469999999998</v>
      </c>
      <c r="H1388" s="54">
        <f t="shared" si="51"/>
        <v>0</v>
      </c>
      <c r="I1388" s="55">
        <v>0</v>
      </c>
    </row>
    <row r="1389" spans="1:9" x14ac:dyDescent="0.2">
      <c r="A1389" s="52">
        <v>154</v>
      </c>
      <c r="B1389" s="53">
        <f>RasF!C102</f>
        <v>91</v>
      </c>
      <c r="C1389" s="53">
        <f>RasF!D102</f>
        <v>5691</v>
      </c>
      <c r="D1389" s="53">
        <f>RasF!E102</f>
        <v>97046</v>
      </c>
      <c r="E1389" s="53">
        <v>0</v>
      </c>
      <c r="F1389" s="53">
        <v>0</v>
      </c>
      <c r="G1389" s="54">
        <f t="shared" si="52"/>
        <v>18180.253000000001</v>
      </c>
      <c r="H1389" s="54">
        <f t="shared" si="51"/>
        <v>0</v>
      </c>
      <c r="I1389" s="55">
        <v>0</v>
      </c>
    </row>
    <row r="1390" spans="1:9" x14ac:dyDescent="0.2">
      <c r="A1390" s="52">
        <v>154</v>
      </c>
      <c r="B1390" s="53">
        <f>RasF!C103</f>
        <v>92</v>
      </c>
      <c r="C1390" s="53">
        <f>RasF!D103</f>
        <v>31200</v>
      </c>
      <c r="D1390" s="53">
        <f>RasF!E103</f>
        <v>31200</v>
      </c>
      <c r="E1390" s="53">
        <v>0</v>
      </c>
      <c r="F1390" s="53">
        <v>0</v>
      </c>
      <c r="G1390" s="54">
        <f t="shared" si="52"/>
        <v>8611.2000000000007</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78051</v>
      </c>
      <c r="D1400" s="53">
        <f>RasF!E113</f>
        <v>89651</v>
      </c>
      <c r="E1400" s="53">
        <v>0</v>
      </c>
      <c r="F1400" s="53">
        <v>0</v>
      </c>
      <c r="G1400" s="54">
        <f t="shared" si="52"/>
        <v>26250.006000000001</v>
      </c>
      <c r="H1400" s="54">
        <f t="shared" si="51"/>
        <v>0</v>
      </c>
      <c r="I1400" s="55">
        <v>0</v>
      </c>
    </row>
    <row r="1401" spans="1:9" x14ac:dyDescent="0.2">
      <c r="A1401" s="52">
        <v>154</v>
      </c>
      <c r="B1401" s="53">
        <f>RasF!C114</f>
        <v>103</v>
      </c>
      <c r="C1401" s="53">
        <f>RasF!D114</f>
        <v>336910</v>
      </c>
      <c r="D1401" s="53">
        <f>RasF!E114</f>
        <v>613256</v>
      </c>
      <c r="E1401" s="53">
        <v>0</v>
      </c>
      <c r="F1401" s="53">
        <v>0</v>
      </c>
      <c r="G1401" s="54">
        <f t="shared" si="52"/>
        <v>161032.46599999999</v>
      </c>
      <c r="H1401" s="54">
        <f t="shared" si="51"/>
        <v>0</v>
      </c>
      <c r="I1401" s="55">
        <v>0</v>
      </c>
    </row>
    <row r="1402" spans="1:9" x14ac:dyDescent="0.2">
      <c r="A1402" s="52">
        <v>154</v>
      </c>
      <c r="B1402" s="53">
        <f>RasF!C115</f>
        <v>104</v>
      </c>
      <c r="C1402" s="53">
        <f>RasF!D115</f>
        <v>233926</v>
      </c>
      <c r="D1402" s="53">
        <f>RasF!E115</f>
        <v>506672</v>
      </c>
      <c r="E1402" s="53">
        <v>0</v>
      </c>
      <c r="F1402" s="53">
        <v>0</v>
      </c>
      <c r="G1402" s="54">
        <f t="shared" si="52"/>
        <v>129716.08</v>
      </c>
      <c r="H1402" s="54">
        <f t="shared" si="51"/>
        <v>0</v>
      </c>
      <c r="I1402" s="55">
        <v>0</v>
      </c>
    </row>
    <row r="1403" spans="1:9" x14ac:dyDescent="0.2">
      <c r="A1403" s="52">
        <v>154</v>
      </c>
      <c r="B1403" s="53">
        <f>RasF!C116</f>
        <v>105</v>
      </c>
      <c r="C1403" s="53">
        <f>RasF!D116</f>
        <v>44179</v>
      </c>
      <c r="D1403" s="53">
        <f>RasF!E116</f>
        <v>54110</v>
      </c>
      <c r="E1403" s="53">
        <v>0</v>
      </c>
      <c r="F1403" s="53">
        <v>0</v>
      </c>
      <c r="G1403" s="54">
        <f t="shared" si="52"/>
        <v>16001.895</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58805</v>
      </c>
      <c r="D1405" s="53">
        <f>RasF!E118</f>
        <v>52474</v>
      </c>
      <c r="E1405" s="53">
        <v>0</v>
      </c>
      <c r="F1405" s="53">
        <v>0</v>
      </c>
      <c r="G1405" s="54">
        <f t="shared" si="52"/>
        <v>17521.571</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325679</v>
      </c>
      <c r="D1408" s="53">
        <f>RasF!E121</f>
        <v>560664</v>
      </c>
      <c r="E1408" s="53">
        <v>0</v>
      </c>
      <c r="F1408" s="53">
        <v>0</v>
      </c>
      <c r="G1408" s="54">
        <f t="shared" si="52"/>
        <v>159170.77000000002</v>
      </c>
      <c r="H1408" s="54">
        <f t="shared" si="51"/>
        <v>0</v>
      </c>
      <c r="I1408" s="55">
        <v>0</v>
      </c>
    </row>
    <row r="1409" spans="1:9" x14ac:dyDescent="0.2">
      <c r="A1409" s="52">
        <v>154</v>
      </c>
      <c r="B1409" s="53">
        <f>RasF!C122</f>
        <v>111</v>
      </c>
      <c r="C1409" s="53">
        <f>RasF!D122</f>
        <v>234513</v>
      </c>
      <c r="D1409" s="53">
        <f>RasF!E122</f>
        <v>462778</v>
      </c>
      <c r="E1409" s="53">
        <v>0</v>
      </c>
      <c r="F1409" s="53">
        <v>0</v>
      </c>
      <c r="G1409" s="54">
        <f t="shared" si="52"/>
        <v>128767.659</v>
      </c>
      <c r="H1409" s="54">
        <f t="shared" si="51"/>
        <v>0</v>
      </c>
      <c r="I1409" s="55">
        <v>0</v>
      </c>
    </row>
    <row r="1410" spans="1:9" x14ac:dyDescent="0.2">
      <c r="A1410" s="52">
        <v>154</v>
      </c>
      <c r="B1410" s="53">
        <f>RasF!C123</f>
        <v>112</v>
      </c>
      <c r="C1410" s="53">
        <f>RasF!D123</f>
        <v>232651</v>
      </c>
      <c r="D1410" s="53">
        <f>RasF!E123</f>
        <v>455057</v>
      </c>
      <c r="E1410" s="53">
        <v>0</v>
      </c>
      <c r="F1410" s="53">
        <v>0</v>
      </c>
      <c r="G1410" s="54">
        <f t="shared" si="52"/>
        <v>127989.68</v>
      </c>
      <c r="H1410" s="54">
        <f t="shared" si="51"/>
        <v>0</v>
      </c>
      <c r="I1410" s="55">
        <v>0</v>
      </c>
    </row>
    <row r="1411" spans="1:9" x14ac:dyDescent="0.2">
      <c r="A1411" s="52">
        <v>154</v>
      </c>
      <c r="B1411" s="53">
        <f>RasF!C124</f>
        <v>113</v>
      </c>
      <c r="C1411" s="53">
        <f>RasF!D124</f>
        <v>1862</v>
      </c>
      <c r="D1411" s="53">
        <f>RasF!E124</f>
        <v>7721</v>
      </c>
      <c r="E1411" s="53">
        <v>0</v>
      </c>
      <c r="F1411" s="53">
        <v>0</v>
      </c>
      <c r="G1411" s="54">
        <f t="shared" si="52"/>
        <v>1955.3520000000001</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48500</v>
      </c>
      <c r="D1416" s="53">
        <f>RasF!E129</f>
        <v>41000</v>
      </c>
      <c r="E1416" s="53">
        <v>0</v>
      </c>
      <c r="F1416" s="53">
        <v>0</v>
      </c>
      <c r="G1416" s="54">
        <f t="shared" si="52"/>
        <v>15399</v>
      </c>
      <c r="H1416" s="54">
        <f t="shared" si="51"/>
        <v>0</v>
      </c>
      <c r="I1416" s="55">
        <v>0</v>
      </c>
    </row>
    <row r="1417" spans="1:9" x14ac:dyDescent="0.2">
      <c r="A1417" s="52">
        <v>154</v>
      </c>
      <c r="B1417" s="53">
        <f>RasF!C130</f>
        <v>119</v>
      </c>
      <c r="C1417" s="53">
        <f>RasF!D130</f>
        <v>2500</v>
      </c>
      <c r="D1417" s="53">
        <f>RasF!E130</f>
        <v>2500</v>
      </c>
      <c r="E1417" s="53">
        <v>0</v>
      </c>
      <c r="F1417" s="53">
        <v>0</v>
      </c>
      <c r="G1417" s="54">
        <f t="shared" si="52"/>
        <v>892.5</v>
      </c>
      <c r="H1417" s="54">
        <f t="shared" si="51"/>
        <v>0</v>
      </c>
      <c r="I1417" s="55">
        <v>0</v>
      </c>
    </row>
    <row r="1418" spans="1:9" x14ac:dyDescent="0.2">
      <c r="A1418" s="52">
        <v>154</v>
      </c>
      <c r="B1418" s="53">
        <f>RasF!C131</f>
        <v>120</v>
      </c>
      <c r="C1418" s="53">
        <f>RasF!D131</f>
        <v>46000</v>
      </c>
      <c r="D1418" s="53">
        <f>RasF!E131</f>
        <v>38500</v>
      </c>
      <c r="E1418" s="53">
        <v>0</v>
      </c>
      <c r="F1418" s="53">
        <v>0</v>
      </c>
      <c r="G1418" s="54">
        <f t="shared" si="52"/>
        <v>14760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42666</v>
      </c>
      <c r="D1420" s="53">
        <f>RasF!E133</f>
        <v>56886</v>
      </c>
      <c r="E1420" s="53">
        <v>0</v>
      </c>
      <c r="F1420" s="53">
        <v>0</v>
      </c>
      <c r="G1420" s="54">
        <f t="shared" si="52"/>
        <v>19085.435999999998</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187443</v>
      </c>
      <c r="D1423" s="53">
        <f>RasF!E136</f>
        <v>200050</v>
      </c>
      <c r="E1423" s="53">
        <v>0</v>
      </c>
      <c r="F1423" s="53">
        <v>0</v>
      </c>
      <c r="G1423" s="54">
        <f t="shared" si="52"/>
        <v>73442.875</v>
      </c>
      <c r="H1423" s="54">
        <f t="shared" si="53"/>
        <v>0</v>
      </c>
      <c r="I1423" s="55">
        <v>0</v>
      </c>
    </row>
    <row r="1424" spans="1:9" x14ac:dyDescent="0.2">
      <c r="A1424" s="52">
        <v>154</v>
      </c>
      <c r="B1424" s="53">
        <f>RasF!C137</f>
        <v>126</v>
      </c>
      <c r="C1424" s="53">
        <f>RasF!D137</f>
        <v>51081</v>
      </c>
      <c r="D1424" s="53">
        <f>RasF!E137</f>
        <v>52379</v>
      </c>
      <c r="E1424" s="53">
        <v>0</v>
      </c>
      <c r="F1424" s="53">
        <v>0</v>
      </c>
      <c r="G1424" s="54">
        <f t="shared" si="52"/>
        <v>19635.714</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51081</v>
      </c>
      <c r="D1426" s="53">
        <f>RasF!E139</f>
        <v>52379</v>
      </c>
      <c r="E1426" s="53">
        <v>0</v>
      </c>
      <c r="F1426" s="53">
        <v>0</v>
      </c>
      <c r="G1426" s="54">
        <f t="shared" si="52"/>
        <v>19947.392</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39000</v>
      </c>
      <c r="D1429" s="53">
        <f>RasF!E142</f>
        <v>37000</v>
      </c>
      <c r="E1429" s="53">
        <v>0</v>
      </c>
      <c r="F1429" s="53">
        <v>0</v>
      </c>
      <c r="G1429" s="54">
        <f t="shared" si="52"/>
        <v>14803</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20000</v>
      </c>
      <c r="D1431" s="53">
        <f>RasF!E144</f>
        <v>7596</v>
      </c>
      <c r="E1431" s="53">
        <v>0</v>
      </c>
      <c r="F1431" s="53">
        <v>0</v>
      </c>
      <c r="G1431" s="54">
        <f t="shared" si="52"/>
        <v>4680.5360000000001</v>
      </c>
      <c r="H1431" s="54">
        <f t="shared" si="53"/>
        <v>0</v>
      </c>
      <c r="I1431" s="55">
        <v>0</v>
      </c>
    </row>
    <row r="1432" spans="1:9" x14ac:dyDescent="0.2">
      <c r="A1432" s="52">
        <v>154</v>
      </c>
      <c r="B1432" s="53">
        <f>RasF!C145</f>
        <v>134</v>
      </c>
      <c r="C1432" s="53">
        <f>RasF!D145</f>
        <v>37800</v>
      </c>
      <c r="D1432" s="53">
        <f>RasF!E145</f>
        <v>34650</v>
      </c>
      <c r="E1432" s="53">
        <v>0</v>
      </c>
      <c r="F1432" s="53">
        <v>0</v>
      </c>
      <c r="G1432" s="54">
        <f t="shared" si="52"/>
        <v>14351.400000000001</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39562</v>
      </c>
      <c r="D1434" s="53">
        <f>RasF!E147</f>
        <v>68425</v>
      </c>
      <c r="E1434" s="53">
        <v>0</v>
      </c>
      <c r="F1434" s="53">
        <v>0</v>
      </c>
      <c r="G1434" s="54">
        <f t="shared" si="52"/>
        <v>23992.032000000003</v>
      </c>
      <c r="H1434" s="54">
        <f t="shared" si="53"/>
        <v>0</v>
      </c>
      <c r="I1434" s="55">
        <v>0</v>
      </c>
    </row>
    <row r="1435" spans="1:9" x14ac:dyDescent="0.2">
      <c r="A1435" s="61">
        <v>154</v>
      </c>
      <c r="B1435" s="62">
        <f>RasF!C148</f>
        <v>137</v>
      </c>
      <c r="C1435" s="62">
        <f>RasF!D148</f>
        <v>3683776</v>
      </c>
      <c r="D1435" s="62">
        <f>RasF!E148</f>
        <v>4494271</v>
      </c>
      <c r="E1435" s="62">
        <v>0</v>
      </c>
      <c r="F1435" s="62">
        <v>0</v>
      </c>
      <c r="G1435" s="63">
        <f t="shared" si="52"/>
        <v>1736107.5660000001</v>
      </c>
      <c r="H1435" s="63">
        <f t="shared" si="53"/>
        <v>0</v>
      </c>
      <c r="I1435" s="64">
        <v>0</v>
      </c>
    </row>
    <row r="1436" spans="1:9" x14ac:dyDescent="0.2">
      <c r="A1436" s="57">
        <v>156</v>
      </c>
      <c r="B1436" s="58">
        <f>PVRIO!C12</f>
        <v>1</v>
      </c>
      <c r="C1436" s="65">
        <f>PVRIO!D12</f>
        <v>117448</v>
      </c>
      <c r="D1436" s="65">
        <f>PVRIO!E12</f>
        <v>6051</v>
      </c>
      <c r="E1436" s="65">
        <v>0</v>
      </c>
      <c r="F1436" s="65">
        <v>0</v>
      </c>
      <c r="G1436" s="59">
        <f t="shared" si="52"/>
        <v>129.55000000000001</v>
      </c>
      <c r="H1436" s="59">
        <f t="shared" si="53"/>
        <v>0</v>
      </c>
      <c r="I1436" s="60">
        <v>0</v>
      </c>
    </row>
    <row r="1437" spans="1:9" x14ac:dyDescent="0.2">
      <c r="A1437" s="52">
        <v>156</v>
      </c>
      <c r="B1437" s="53">
        <f>PVRIO!C13</f>
        <v>2</v>
      </c>
      <c r="C1437" s="56">
        <f>PVRIO!D13</f>
        <v>0</v>
      </c>
      <c r="D1437" s="56">
        <f>PVRIO!E13</f>
        <v>6051</v>
      </c>
      <c r="E1437" s="56">
        <v>0</v>
      </c>
      <c r="F1437" s="56">
        <v>0</v>
      </c>
      <c r="G1437" s="54">
        <f t="shared" ref="G1437:G1479" si="54">B1437/1000*C1437+B1437/500*D1437</f>
        <v>24.204000000000001</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6051</v>
      </c>
      <c r="E1445" s="56">
        <v>0</v>
      </c>
      <c r="F1445" s="56">
        <v>0</v>
      </c>
      <c r="G1445" s="54">
        <f t="shared" si="54"/>
        <v>121.02</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6051</v>
      </c>
      <c r="E1451" s="56">
        <v>0</v>
      </c>
      <c r="F1451" s="56">
        <v>0</v>
      </c>
      <c r="G1451" s="54">
        <f t="shared" si="54"/>
        <v>193.63200000000001</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117448</v>
      </c>
      <c r="D1453" s="56">
        <f>PVRIO!E29</f>
        <v>0</v>
      </c>
      <c r="E1453" s="56">
        <v>0</v>
      </c>
      <c r="F1453" s="56">
        <v>0</v>
      </c>
      <c r="G1453" s="54">
        <f t="shared" si="54"/>
        <v>2114.0639999999999</v>
      </c>
      <c r="H1453" s="54">
        <f t="shared" si="53"/>
        <v>0</v>
      </c>
      <c r="I1453" s="55">
        <v>0</v>
      </c>
    </row>
    <row r="1454" spans="1:9" x14ac:dyDescent="0.2">
      <c r="A1454" s="52">
        <v>156</v>
      </c>
      <c r="B1454" s="53">
        <f>PVRIO!C30</f>
        <v>19</v>
      </c>
      <c r="C1454" s="56">
        <f>PVRIO!D30</f>
        <v>117448</v>
      </c>
      <c r="D1454" s="56">
        <f>PVRIO!E30</f>
        <v>0</v>
      </c>
      <c r="E1454" s="56">
        <v>0</v>
      </c>
      <c r="F1454" s="56">
        <v>0</v>
      </c>
      <c r="G1454" s="54">
        <f t="shared" si="54"/>
        <v>2231.5120000000002</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117448</v>
      </c>
      <c r="D1456" s="56">
        <f>PVRIO!E32</f>
        <v>0</v>
      </c>
      <c r="E1456" s="56">
        <v>0</v>
      </c>
      <c r="F1456" s="56">
        <v>0</v>
      </c>
      <c r="G1456" s="54">
        <f t="shared" si="54"/>
        <v>2466.4080000000004</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61540</v>
      </c>
      <c r="D1480" s="65"/>
      <c r="E1480" s="65">
        <v>0</v>
      </c>
      <c r="F1480" s="65">
        <v>0</v>
      </c>
      <c r="G1480" s="59">
        <f t="shared" ref="G1480:G1513" si="55">B1480/1000*C1480</f>
        <v>61.54</v>
      </c>
      <c r="H1480" s="59">
        <f t="shared" ref="H1480:H1513" si="56">ABS(C1480-ROUND(C1480,0))</f>
        <v>0</v>
      </c>
      <c r="I1480" s="60">
        <v>0</v>
      </c>
    </row>
    <row r="1481" spans="1:9" x14ac:dyDescent="0.2">
      <c r="A1481" s="68">
        <v>159</v>
      </c>
      <c r="B1481" s="56">
        <f>Obv!C13</f>
        <v>2</v>
      </c>
      <c r="C1481" s="56">
        <f>Obv!D13</f>
        <v>4615859</v>
      </c>
      <c r="D1481" s="56">
        <v>0</v>
      </c>
      <c r="E1481" s="56">
        <v>0</v>
      </c>
      <c r="F1481" s="56">
        <v>0</v>
      </c>
      <c r="G1481" s="54">
        <f t="shared" si="55"/>
        <v>9231.7180000000008</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3030052</v>
      </c>
      <c r="D1483" s="56">
        <v>0</v>
      </c>
      <c r="E1483" s="56">
        <v>0</v>
      </c>
      <c r="F1483" s="56">
        <v>0</v>
      </c>
      <c r="G1483" s="54">
        <f t="shared" si="55"/>
        <v>12120.208000000001</v>
      </c>
      <c r="H1483" s="54">
        <f t="shared" si="56"/>
        <v>0</v>
      </c>
      <c r="I1483" s="55">
        <v>0</v>
      </c>
    </row>
    <row r="1484" spans="1:9" x14ac:dyDescent="0.2">
      <c r="A1484" s="68">
        <v>159</v>
      </c>
      <c r="B1484" s="56">
        <f>Obv!C16</f>
        <v>5</v>
      </c>
      <c r="C1484" s="56">
        <f>Obv!D16</f>
        <v>529192</v>
      </c>
      <c r="D1484" s="56">
        <v>0</v>
      </c>
      <c r="E1484" s="56">
        <v>0</v>
      </c>
      <c r="F1484" s="56">
        <v>0</v>
      </c>
      <c r="G1484" s="54">
        <f t="shared" si="55"/>
        <v>2645.96</v>
      </c>
      <c r="H1484" s="54">
        <f t="shared" si="56"/>
        <v>0</v>
      </c>
      <c r="I1484" s="55">
        <v>0</v>
      </c>
    </row>
    <row r="1485" spans="1:9" x14ac:dyDescent="0.2">
      <c r="A1485" s="68">
        <v>159</v>
      </c>
      <c r="B1485" s="56">
        <f>Obv!C17</f>
        <v>6</v>
      </c>
      <c r="C1485" s="56">
        <f>Obv!D17</f>
        <v>1193131</v>
      </c>
      <c r="D1485" s="56">
        <v>0</v>
      </c>
      <c r="E1485" s="56">
        <v>0</v>
      </c>
      <c r="F1485" s="56">
        <v>0</v>
      </c>
      <c r="G1485" s="54">
        <f t="shared" si="55"/>
        <v>7158.7860000000001</v>
      </c>
      <c r="H1485" s="54">
        <f t="shared" si="56"/>
        <v>0</v>
      </c>
      <c r="I1485" s="55">
        <v>0</v>
      </c>
    </row>
    <row r="1486" spans="1:9" x14ac:dyDescent="0.2">
      <c r="A1486" s="68">
        <v>159</v>
      </c>
      <c r="B1486" s="56">
        <f>Obv!C18</f>
        <v>7</v>
      </c>
      <c r="C1486" s="56">
        <f>Obv!D18</f>
        <v>7766</v>
      </c>
      <c r="D1486" s="56">
        <v>0</v>
      </c>
      <c r="E1486" s="56">
        <v>0</v>
      </c>
      <c r="F1486" s="56">
        <v>0</v>
      </c>
      <c r="G1486" s="54">
        <f t="shared" si="55"/>
        <v>54.362000000000002</v>
      </c>
      <c r="H1486" s="54">
        <f t="shared" si="56"/>
        <v>0</v>
      </c>
      <c r="I1486" s="55">
        <v>0</v>
      </c>
    </row>
    <row r="1487" spans="1:9" x14ac:dyDescent="0.2">
      <c r="A1487" s="68">
        <v>159</v>
      </c>
      <c r="B1487" s="56">
        <f>Obv!C19</f>
        <v>8</v>
      </c>
      <c r="C1487" s="56">
        <f>Obv!D19</f>
        <v>267000</v>
      </c>
      <c r="D1487" s="56">
        <v>0</v>
      </c>
      <c r="E1487" s="56">
        <v>0</v>
      </c>
      <c r="F1487" s="56">
        <v>0</v>
      </c>
      <c r="G1487" s="54">
        <f t="shared" si="55"/>
        <v>2136</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256678</v>
      </c>
      <c r="D1489" s="56">
        <v>0</v>
      </c>
      <c r="E1489" s="56">
        <v>0</v>
      </c>
      <c r="F1489" s="56">
        <v>0</v>
      </c>
      <c r="G1489" s="54">
        <f t="shared" si="55"/>
        <v>2566.7800000000002</v>
      </c>
      <c r="H1489" s="54">
        <f t="shared" si="56"/>
        <v>0</v>
      </c>
      <c r="I1489" s="55">
        <v>0</v>
      </c>
    </row>
    <row r="1490" spans="1:9" x14ac:dyDescent="0.2">
      <c r="A1490" s="68">
        <v>159</v>
      </c>
      <c r="B1490" s="56">
        <f>Obv!C22</f>
        <v>11</v>
      </c>
      <c r="C1490" s="56">
        <f>Obv!D22</f>
        <v>156329</v>
      </c>
      <c r="D1490" s="56">
        <v>0</v>
      </c>
      <c r="E1490" s="56">
        <v>0</v>
      </c>
      <c r="F1490" s="56">
        <v>0</v>
      </c>
      <c r="G1490" s="54">
        <f t="shared" si="55"/>
        <v>1719.6189999999999</v>
      </c>
      <c r="H1490" s="54">
        <f t="shared" si="56"/>
        <v>0</v>
      </c>
      <c r="I1490" s="55">
        <v>0</v>
      </c>
    </row>
    <row r="1491" spans="1:9" x14ac:dyDescent="0.2">
      <c r="A1491" s="68">
        <v>159</v>
      </c>
      <c r="B1491" s="56">
        <f>Obv!C23</f>
        <v>12</v>
      </c>
      <c r="C1491" s="56">
        <f>Obv!D23</f>
        <v>619956</v>
      </c>
      <c r="D1491" s="56">
        <v>0</v>
      </c>
      <c r="E1491" s="56">
        <v>0</v>
      </c>
      <c r="F1491" s="56">
        <v>0</v>
      </c>
      <c r="G1491" s="54">
        <f t="shared" si="55"/>
        <v>7439.4719999999998</v>
      </c>
      <c r="H1491" s="54">
        <f t="shared" si="56"/>
        <v>0</v>
      </c>
      <c r="I1491" s="55">
        <v>0</v>
      </c>
    </row>
    <row r="1492" spans="1:9" x14ac:dyDescent="0.2">
      <c r="A1492" s="68">
        <v>159</v>
      </c>
      <c r="B1492" s="56">
        <f>Obv!C24</f>
        <v>13</v>
      </c>
      <c r="C1492" s="56">
        <f>Obv!D24</f>
        <v>1585807</v>
      </c>
      <c r="D1492" s="56">
        <v>0</v>
      </c>
      <c r="E1492" s="56">
        <v>0</v>
      </c>
      <c r="F1492" s="56">
        <v>0</v>
      </c>
      <c r="G1492" s="54">
        <f t="shared" si="55"/>
        <v>20615.490999999998</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4595887</v>
      </c>
      <c r="D1499" s="56">
        <v>0</v>
      </c>
      <c r="E1499" s="56">
        <v>0</v>
      </c>
      <c r="F1499" s="56">
        <v>0</v>
      </c>
      <c r="G1499" s="54">
        <f t="shared" si="55"/>
        <v>91917.74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3010080</v>
      </c>
      <c r="D1501" s="56">
        <v>0</v>
      </c>
      <c r="E1501" s="56">
        <v>0</v>
      </c>
      <c r="F1501" s="56">
        <v>0</v>
      </c>
      <c r="G1501" s="54">
        <f t="shared" si="55"/>
        <v>66221.759999999995</v>
      </c>
      <c r="H1501" s="54">
        <f t="shared" si="56"/>
        <v>0</v>
      </c>
      <c r="I1501" s="55">
        <v>0</v>
      </c>
    </row>
    <row r="1502" spans="1:9" x14ac:dyDescent="0.2">
      <c r="A1502" s="68">
        <v>159</v>
      </c>
      <c r="B1502" s="56">
        <f>Obv!C34</f>
        <v>23</v>
      </c>
      <c r="C1502" s="56">
        <f>Obv!D34</f>
        <v>529157</v>
      </c>
      <c r="D1502" s="56">
        <v>0</v>
      </c>
      <c r="E1502" s="56">
        <v>0</v>
      </c>
      <c r="F1502" s="56">
        <v>0</v>
      </c>
      <c r="G1502" s="54">
        <f t="shared" si="55"/>
        <v>12170.610999999999</v>
      </c>
      <c r="H1502" s="54">
        <f t="shared" si="56"/>
        <v>0</v>
      </c>
      <c r="I1502" s="55">
        <v>0</v>
      </c>
    </row>
    <row r="1503" spans="1:9" x14ac:dyDescent="0.2">
      <c r="A1503" s="68">
        <v>159</v>
      </c>
      <c r="B1503" s="56">
        <f>Obv!C35</f>
        <v>24</v>
      </c>
      <c r="C1503" s="56">
        <f>Obv!D35</f>
        <v>1169564</v>
      </c>
      <c r="D1503" s="56">
        <v>0</v>
      </c>
      <c r="E1503" s="56">
        <v>0</v>
      </c>
      <c r="F1503" s="56">
        <v>0</v>
      </c>
      <c r="G1503" s="54">
        <f t="shared" si="55"/>
        <v>28069.536</v>
      </c>
      <c r="H1503" s="54">
        <f t="shared" si="56"/>
        <v>0</v>
      </c>
      <c r="I1503" s="55">
        <v>0</v>
      </c>
    </row>
    <row r="1504" spans="1:9" x14ac:dyDescent="0.2">
      <c r="A1504" s="68">
        <v>159</v>
      </c>
      <c r="B1504" s="56">
        <f>Obv!C36</f>
        <v>25</v>
      </c>
      <c r="C1504" s="56">
        <f>Obv!D36</f>
        <v>7766</v>
      </c>
      <c r="D1504" s="56">
        <v>0</v>
      </c>
      <c r="E1504" s="56">
        <v>0</v>
      </c>
      <c r="F1504" s="56">
        <v>0</v>
      </c>
      <c r="G1504" s="54">
        <f t="shared" si="55"/>
        <v>194.15</v>
      </c>
      <c r="H1504" s="54">
        <f t="shared" si="56"/>
        <v>0</v>
      </c>
      <c r="I1504" s="55">
        <v>0</v>
      </c>
    </row>
    <row r="1505" spans="1:9" x14ac:dyDescent="0.2">
      <c r="A1505" s="68">
        <v>159</v>
      </c>
      <c r="B1505" s="56">
        <f>Obv!C37</f>
        <v>26</v>
      </c>
      <c r="C1505" s="56">
        <f>Obv!D37</f>
        <v>267000</v>
      </c>
      <c r="D1505" s="56">
        <v>0</v>
      </c>
      <c r="E1505" s="56">
        <v>0</v>
      </c>
      <c r="F1505" s="56">
        <v>0</v>
      </c>
      <c r="G1505" s="54">
        <f t="shared" si="55"/>
        <v>6942</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256678</v>
      </c>
      <c r="D1507" s="56">
        <v>0</v>
      </c>
      <c r="E1507" s="56">
        <v>0</v>
      </c>
      <c r="F1507" s="56">
        <v>0</v>
      </c>
      <c r="G1507" s="54">
        <f t="shared" si="55"/>
        <v>7186.9840000000004</v>
      </c>
      <c r="H1507" s="54">
        <f t="shared" si="56"/>
        <v>0</v>
      </c>
      <c r="I1507" s="55">
        <v>0</v>
      </c>
    </row>
    <row r="1508" spans="1:9" x14ac:dyDescent="0.2">
      <c r="A1508" s="68">
        <v>159</v>
      </c>
      <c r="B1508" s="56">
        <f>Obv!C40</f>
        <v>29</v>
      </c>
      <c r="C1508" s="56">
        <f>Obv!D40</f>
        <v>156329</v>
      </c>
      <c r="D1508" s="56">
        <v>0</v>
      </c>
      <c r="E1508" s="56">
        <v>0</v>
      </c>
      <c r="F1508" s="56">
        <v>0</v>
      </c>
      <c r="G1508" s="54">
        <f t="shared" si="55"/>
        <v>4533.5410000000002</v>
      </c>
      <c r="H1508" s="54">
        <f t="shared" si="56"/>
        <v>0</v>
      </c>
      <c r="I1508" s="55">
        <v>0</v>
      </c>
    </row>
    <row r="1509" spans="1:9" x14ac:dyDescent="0.2">
      <c r="A1509" s="68">
        <v>159</v>
      </c>
      <c r="B1509" s="56">
        <f>Obv!C41</f>
        <v>30</v>
      </c>
      <c r="C1509" s="56">
        <f>Obv!D41</f>
        <v>623586</v>
      </c>
      <c r="D1509" s="56">
        <v>0</v>
      </c>
      <c r="E1509" s="56">
        <v>0</v>
      </c>
      <c r="F1509" s="56">
        <v>0</v>
      </c>
      <c r="G1509" s="54">
        <f t="shared" si="55"/>
        <v>18707.579999999998</v>
      </c>
      <c r="H1509" s="54">
        <f t="shared" si="56"/>
        <v>0</v>
      </c>
      <c r="I1509" s="55">
        <v>0</v>
      </c>
    </row>
    <row r="1510" spans="1:9" x14ac:dyDescent="0.2">
      <c r="A1510" s="68">
        <v>159</v>
      </c>
      <c r="B1510" s="56">
        <f>Obv!C42</f>
        <v>31</v>
      </c>
      <c r="C1510" s="56">
        <f>Obv!D42</f>
        <v>1585807</v>
      </c>
      <c r="D1510" s="56">
        <v>0</v>
      </c>
      <c r="E1510" s="56">
        <v>0</v>
      </c>
      <c r="F1510" s="56">
        <v>0</v>
      </c>
      <c r="G1510" s="54">
        <f t="shared" si="55"/>
        <v>49160.017</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81512</v>
      </c>
      <c r="D1517" s="56">
        <v>0</v>
      </c>
      <c r="E1517" s="56">
        <v>0</v>
      </c>
      <c r="F1517" s="56">
        <v>0</v>
      </c>
      <c r="G1517" s="54">
        <f t="shared" si="57"/>
        <v>3097.4560000000001</v>
      </c>
      <c r="H1517" s="54">
        <f t="shared" si="58"/>
        <v>0</v>
      </c>
      <c r="I1517" s="55">
        <v>0</v>
      </c>
    </row>
    <row r="1518" spans="1:9" x14ac:dyDescent="0.2">
      <c r="A1518" s="68">
        <v>159</v>
      </c>
      <c r="B1518" s="56">
        <f>Obv!C50</f>
        <v>39</v>
      </c>
      <c r="C1518" s="56">
        <f>Obv!D50</f>
        <v>807</v>
      </c>
      <c r="D1518" s="56">
        <v>0</v>
      </c>
      <c r="E1518" s="56">
        <v>0</v>
      </c>
      <c r="F1518" s="56">
        <v>0</v>
      </c>
      <c r="G1518" s="54">
        <f t="shared" si="57"/>
        <v>31.472999999999999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807</v>
      </c>
      <c r="D1524" s="56">
        <v>0</v>
      </c>
      <c r="E1524" s="56">
        <v>0</v>
      </c>
      <c r="F1524" s="56">
        <v>0</v>
      </c>
      <c r="G1524" s="54">
        <f t="shared" si="57"/>
        <v>36.314999999999998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807</v>
      </c>
      <c r="D1560" s="56">
        <v>0</v>
      </c>
      <c r="E1560" s="56">
        <v>0</v>
      </c>
      <c r="F1560" s="56">
        <v>0</v>
      </c>
      <c r="G1560" s="54">
        <f t="shared" si="59"/>
        <v>65.367000000000004</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54</v>
      </c>
      <c r="D1562" s="56">
        <v>0</v>
      </c>
      <c r="E1562" s="56">
        <v>0</v>
      </c>
      <c r="F1562" s="56">
        <v>0</v>
      </c>
      <c r="G1562" s="54">
        <f t="shared" si="59"/>
        <v>4.4820000000000002</v>
      </c>
      <c r="H1562" s="54">
        <f t="shared" si="60"/>
        <v>0</v>
      </c>
      <c r="I1562" s="55">
        <v>0</v>
      </c>
    </row>
    <row r="1563" spans="1:9" x14ac:dyDescent="0.2">
      <c r="A1563" s="68">
        <v>159</v>
      </c>
      <c r="B1563" s="56">
        <f>Obv!C95</f>
        <v>84</v>
      </c>
      <c r="C1563" s="56">
        <f>Obv!D95</f>
        <v>753</v>
      </c>
      <c r="D1563" s="56">
        <v>0</v>
      </c>
      <c r="E1563" s="56">
        <v>0</v>
      </c>
      <c r="F1563" s="56">
        <v>0</v>
      </c>
      <c r="G1563" s="54">
        <f t="shared" si="59"/>
        <v>63.252000000000002</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80705</v>
      </c>
      <c r="D1576" s="56">
        <v>0</v>
      </c>
      <c r="E1576" s="56">
        <v>0</v>
      </c>
      <c r="F1576" s="56">
        <v>0</v>
      </c>
      <c r="G1576" s="54">
        <f t="shared" si="59"/>
        <v>7828.3850000000002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80705</v>
      </c>
      <c r="D1578" s="56">
        <v>0</v>
      </c>
      <c r="E1578" s="56">
        <v>0</v>
      </c>
      <c r="F1578" s="56">
        <v>0</v>
      </c>
      <c r="G1578" s="54">
        <f t="shared" si="59"/>
        <v>7989.7950000000001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3601</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13" t="s">
        <v>659</v>
      </c>
      <c r="C5" s="514"/>
      <c r="D5" s="514"/>
      <c r="E5" s="514"/>
      <c r="F5" s="514"/>
      <c r="G5" s="514"/>
      <c r="H5" s="515"/>
    </row>
    <row r="6" spans="1:8" ht="15" customHeight="1" x14ac:dyDescent="0.2">
      <c r="A6" s="123">
        <v>21</v>
      </c>
      <c r="B6" s="513" t="s">
        <v>660</v>
      </c>
      <c r="C6" s="514"/>
      <c r="D6" s="514"/>
      <c r="E6" s="514"/>
      <c r="F6" s="514"/>
      <c r="G6" s="514"/>
      <c r="H6" s="515"/>
    </row>
    <row r="7" spans="1:8" ht="15" customHeight="1" x14ac:dyDescent="0.2">
      <c r="A7" s="123">
        <v>22</v>
      </c>
      <c r="B7" s="513" t="s">
        <v>661</v>
      </c>
      <c r="C7" s="514"/>
      <c r="D7" s="514"/>
      <c r="E7" s="514"/>
      <c r="F7" s="514"/>
      <c r="G7" s="514"/>
      <c r="H7" s="515"/>
    </row>
    <row r="8" spans="1:8" ht="15" customHeight="1" x14ac:dyDescent="0.2">
      <c r="A8" s="123">
        <v>23</v>
      </c>
      <c r="B8" s="513" t="s">
        <v>2034</v>
      </c>
      <c r="C8" s="514"/>
      <c r="D8" s="514"/>
      <c r="E8" s="514"/>
      <c r="F8" s="514"/>
      <c r="G8" s="514"/>
      <c r="H8" s="515"/>
    </row>
    <row r="9" spans="1:8" ht="27.75" customHeight="1" x14ac:dyDescent="0.2">
      <c r="A9" s="123">
        <v>31</v>
      </c>
      <c r="B9" s="513" t="s">
        <v>2328</v>
      </c>
      <c r="C9" s="514"/>
      <c r="D9" s="514"/>
      <c r="E9" s="514"/>
      <c r="F9" s="514"/>
      <c r="G9" s="514"/>
      <c r="H9" s="515"/>
    </row>
    <row r="10" spans="1:8" ht="15" customHeight="1" x14ac:dyDescent="0.2">
      <c r="A10" s="123">
        <v>41</v>
      </c>
      <c r="B10" s="513" t="s">
        <v>1363</v>
      </c>
      <c r="C10" s="514"/>
      <c r="D10" s="514"/>
      <c r="E10" s="514"/>
      <c r="F10" s="514"/>
      <c r="G10" s="514"/>
      <c r="H10" s="515"/>
    </row>
    <row r="11" spans="1:8" ht="15" customHeight="1" x14ac:dyDescent="0.2">
      <c r="A11" s="124">
        <v>42</v>
      </c>
      <c r="B11" s="516" t="s">
        <v>1364</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2925</v>
      </c>
      <c r="B13" s="519"/>
      <c r="C13" s="519"/>
      <c r="D13" s="519"/>
      <c r="E13" s="519"/>
      <c r="F13" s="519"/>
      <c r="G13" s="519"/>
      <c r="H13" s="52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3802</v>
      </c>
      <c r="G26" s="132">
        <v>366</v>
      </c>
      <c r="H26" s="133" t="s">
        <v>3803</v>
      </c>
    </row>
    <row r="27" spans="1:8" ht="15" customHeight="1" x14ac:dyDescent="0.2">
      <c r="A27" s="132">
        <v>12</v>
      </c>
      <c r="B27" s="133" t="s">
        <v>3804</v>
      </c>
      <c r="D27" s="132">
        <v>198</v>
      </c>
      <c r="E27" s="133" t="s">
        <v>3805</v>
      </c>
      <c r="G27" s="132">
        <v>368</v>
      </c>
      <c r="H27" s="133" t="s">
        <v>3806</v>
      </c>
    </row>
    <row r="28" spans="1:8" ht="15" customHeight="1" x14ac:dyDescent="0.2">
      <c r="A28" s="132">
        <v>13</v>
      </c>
      <c r="B28" s="133" t="s">
        <v>3807</v>
      </c>
      <c r="D28" s="132">
        <v>199</v>
      </c>
      <c r="E28" s="133" t="s">
        <v>3808</v>
      </c>
      <c r="G28" s="132">
        <v>369</v>
      </c>
      <c r="H28" s="133" t="s">
        <v>3809</v>
      </c>
    </row>
    <row r="29" spans="1:8" ht="15" customHeight="1" x14ac:dyDescent="0.2">
      <c r="A29" s="132">
        <v>15</v>
      </c>
      <c r="B29" s="133" t="s">
        <v>3810</v>
      </c>
      <c r="D29" s="132">
        <v>200</v>
      </c>
      <c r="E29" s="133" t="s">
        <v>3811</v>
      </c>
      <c r="G29" s="132">
        <v>371</v>
      </c>
      <c r="H29" s="133" t="s">
        <v>2705</v>
      </c>
    </row>
    <row r="30" spans="1:8" ht="15" customHeight="1" x14ac:dyDescent="0.2">
      <c r="A30" s="132">
        <v>16</v>
      </c>
      <c r="B30" s="133" t="s">
        <v>2706</v>
      </c>
      <c r="D30" s="132">
        <v>201</v>
      </c>
      <c r="E30" s="133" t="s">
        <v>3922</v>
      </c>
      <c r="G30" s="132">
        <v>372</v>
      </c>
      <c r="H30" s="133" t="s">
        <v>3923</v>
      </c>
    </row>
    <row r="31" spans="1:8" ht="15" customHeight="1" x14ac:dyDescent="0.2">
      <c r="A31" s="132">
        <v>17</v>
      </c>
      <c r="B31" s="133" t="s">
        <v>3924</v>
      </c>
      <c r="D31" s="132">
        <v>202</v>
      </c>
      <c r="E31" s="133" t="s">
        <v>3925</v>
      </c>
      <c r="G31" s="132">
        <v>556</v>
      </c>
      <c r="H31" s="133" t="s">
        <v>3926</v>
      </c>
    </row>
    <row r="32" spans="1:8" ht="15" customHeight="1" x14ac:dyDescent="0.2">
      <c r="A32" s="132">
        <v>18</v>
      </c>
      <c r="B32" s="133" t="s">
        <v>3927</v>
      </c>
      <c r="D32" s="132">
        <v>203</v>
      </c>
      <c r="E32" s="133" t="s">
        <v>3928</v>
      </c>
      <c r="G32" s="132">
        <v>373</v>
      </c>
      <c r="H32" s="133" t="s">
        <v>3929</v>
      </c>
    </row>
    <row r="33" spans="1:8" ht="15" customHeight="1" x14ac:dyDescent="0.2">
      <c r="A33" s="132">
        <v>19</v>
      </c>
      <c r="B33" s="133" t="s">
        <v>3930</v>
      </c>
      <c r="D33" s="132">
        <v>204</v>
      </c>
      <c r="E33" s="133" t="s">
        <v>3931</v>
      </c>
      <c r="G33" s="132">
        <v>582</v>
      </c>
      <c r="H33" s="133" t="s">
        <v>3932</v>
      </c>
    </row>
    <row r="34" spans="1:8" ht="15" customHeight="1" x14ac:dyDescent="0.2">
      <c r="A34" s="132">
        <v>20</v>
      </c>
      <c r="B34" s="133" t="s">
        <v>3933</v>
      </c>
      <c r="D34" s="132">
        <v>538</v>
      </c>
      <c r="E34" s="133" t="s">
        <v>3934</v>
      </c>
      <c r="G34" s="132">
        <v>374</v>
      </c>
      <c r="H34" s="133" t="s">
        <v>3935</v>
      </c>
    </row>
    <row r="35" spans="1:8" ht="15" customHeight="1" x14ac:dyDescent="0.2">
      <c r="A35" s="132">
        <v>621</v>
      </c>
      <c r="B35" s="133" t="s">
        <v>3936</v>
      </c>
      <c r="D35" s="132">
        <v>205</v>
      </c>
      <c r="E35" s="133" t="s">
        <v>3937</v>
      </c>
      <c r="G35" s="132">
        <v>375</v>
      </c>
      <c r="H35" s="133" t="s">
        <v>3938</v>
      </c>
    </row>
    <row r="36" spans="1:8" ht="15" customHeight="1" x14ac:dyDescent="0.2">
      <c r="A36" s="132">
        <v>21</v>
      </c>
      <c r="B36" s="133" t="s">
        <v>3939</v>
      </c>
      <c r="D36" s="132">
        <v>206</v>
      </c>
      <c r="E36" s="133" t="s">
        <v>4237</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3513</v>
      </c>
      <c r="D43" s="132">
        <v>213</v>
      </c>
      <c r="E43" s="133" t="s">
        <v>3514</v>
      </c>
      <c r="G43" s="132">
        <v>382</v>
      </c>
      <c r="H43" s="133" t="s">
        <v>3515</v>
      </c>
    </row>
    <row r="44" spans="1:8" ht="15" customHeight="1" x14ac:dyDescent="0.2">
      <c r="A44" s="132">
        <v>27</v>
      </c>
      <c r="B44" s="133" t="s">
        <v>3516</v>
      </c>
      <c r="D44" s="132">
        <v>214</v>
      </c>
      <c r="E44" s="133" t="s">
        <v>3517</v>
      </c>
      <c r="G44" s="132">
        <v>383</v>
      </c>
      <c r="H44" s="133" t="s">
        <v>3518</v>
      </c>
    </row>
    <row r="45" spans="1:8" ht="15" customHeight="1" x14ac:dyDescent="0.2">
      <c r="A45" s="132">
        <v>29</v>
      </c>
      <c r="B45" s="133" t="s">
        <v>3519</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3464</v>
      </c>
    </row>
    <row r="74" spans="1:8" ht="15" customHeight="1" x14ac:dyDescent="0.2">
      <c r="A74" s="132">
        <v>57</v>
      </c>
      <c r="B74" s="133" t="s">
        <v>3465</v>
      </c>
      <c r="D74" s="132">
        <v>244</v>
      </c>
      <c r="E74" s="133" t="s">
        <v>3466</v>
      </c>
      <c r="G74" s="132">
        <v>419</v>
      </c>
      <c r="H74" s="133" t="s">
        <v>3467</v>
      </c>
    </row>
    <row r="75" spans="1:8" ht="15" customHeight="1" x14ac:dyDescent="0.2">
      <c r="A75" s="132">
        <v>58</v>
      </c>
      <c r="B75" s="133" t="s">
        <v>3468</v>
      </c>
      <c r="D75" s="132">
        <v>548</v>
      </c>
      <c r="E75" s="133" t="s">
        <v>3469</v>
      </c>
      <c r="G75" s="132">
        <v>606</v>
      </c>
      <c r="H75" s="133" t="s">
        <v>3470</v>
      </c>
    </row>
    <row r="76" spans="1:8" ht="15" customHeight="1" x14ac:dyDescent="0.2">
      <c r="A76" s="132">
        <v>60</v>
      </c>
      <c r="B76" s="133" t="s">
        <v>3471</v>
      </c>
      <c r="D76" s="132">
        <v>245</v>
      </c>
      <c r="E76" s="133" t="s">
        <v>3472</v>
      </c>
      <c r="G76" s="132">
        <v>421</v>
      </c>
      <c r="H76" s="133" t="s">
        <v>3473</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4153</v>
      </c>
      <c r="G84" s="132">
        <v>592</v>
      </c>
      <c r="H84" s="133" t="s">
        <v>4154</v>
      </c>
    </row>
    <row r="85" spans="1:8" ht="15" customHeight="1" x14ac:dyDescent="0.2">
      <c r="A85" s="132">
        <v>69</v>
      </c>
      <c r="B85" s="133" t="s">
        <v>4155</v>
      </c>
      <c r="D85" s="132">
        <v>251</v>
      </c>
      <c r="E85" s="133" t="s">
        <v>4156</v>
      </c>
      <c r="G85" s="132">
        <v>607</v>
      </c>
      <c r="H85" s="133" t="s">
        <v>4157</v>
      </c>
    </row>
    <row r="86" spans="1:8" ht="15" customHeight="1" x14ac:dyDescent="0.2">
      <c r="A86" s="132">
        <v>70</v>
      </c>
      <c r="B86" s="133" t="s">
        <v>4158</v>
      </c>
      <c r="D86" s="132">
        <v>252</v>
      </c>
      <c r="E86" s="133" t="s">
        <v>4159</v>
      </c>
      <c r="G86" s="132">
        <v>432</v>
      </c>
      <c r="H86" s="133" t="s">
        <v>4160</v>
      </c>
    </row>
    <row r="87" spans="1:8" ht="15" customHeight="1" x14ac:dyDescent="0.2">
      <c r="A87" s="132">
        <v>71</v>
      </c>
      <c r="B87" s="133" t="s">
        <v>4161</v>
      </c>
      <c r="D87" s="132">
        <v>253</v>
      </c>
      <c r="E87" s="133" t="s">
        <v>4162</v>
      </c>
      <c r="G87" s="132">
        <v>436</v>
      </c>
      <c r="H87" s="133" t="s">
        <v>4160</v>
      </c>
    </row>
    <row r="88" spans="1:8" ht="15" customHeight="1" x14ac:dyDescent="0.2">
      <c r="A88" s="132">
        <v>72</v>
      </c>
      <c r="B88" s="133" t="s">
        <v>4163</v>
      </c>
      <c r="D88" s="132">
        <v>254</v>
      </c>
      <c r="E88" s="133" t="s">
        <v>4164</v>
      </c>
      <c r="G88" s="132">
        <v>437</v>
      </c>
      <c r="H88" s="133" t="s">
        <v>4165</v>
      </c>
    </row>
    <row r="89" spans="1:8" ht="15" customHeight="1" x14ac:dyDescent="0.2">
      <c r="A89" s="132">
        <v>74</v>
      </c>
      <c r="B89" s="133" t="s">
        <v>4166</v>
      </c>
      <c r="D89" s="132">
        <v>256</v>
      </c>
      <c r="E89" s="133" t="s">
        <v>4167</v>
      </c>
      <c r="G89" s="132">
        <v>428</v>
      </c>
      <c r="H89" s="133" t="s">
        <v>4168</v>
      </c>
    </row>
    <row r="90" spans="1:8" ht="15" customHeight="1" x14ac:dyDescent="0.2">
      <c r="A90" s="132">
        <v>75</v>
      </c>
      <c r="B90" s="133" t="s">
        <v>4169</v>
      </c>
      <c r="D90" s="132">
        <v>539</v>
      </c>
      <c r="E90" s="133" t="s">
        <v>4170</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4285</v>
      </c>
    </row>
    <row r="114" spans="1:8" ht="15" customHeight="1" x14ac:dyDescent="0.2">
      <c r="A114" s="132">
        <v>100</v>
      </c>
      <c r="B114" s="133" t="s">
        <v>4286</v>
      </c>
      <c r="D114" s="132">
        <v>281</v>
      </c>
      <c r="E114" s="133" t="s">
        <v>4287</v>
      </c>
      <c r="G114" s="132">
        <v>575</v>
      </c>
      <c r="H114" s="133" t="s">
        <v>4288</v>
      </c>
    </row>
    <row r="115" spans="1:8" ht="15" customHeight="1" x14ac:dyDescent="0.2">
      <c r="A115" s="132">
        <v>101</v>
      </c>
      <c r="B115" s="133" t="s">
        <v>4289</v>
      </c>
      <c r="D115" s="132">
        <v>295</v>
      </c>
      <c r="E115" s="133" t="s">
        <v>4290</v>
      </c>
      <c r="G115" s="132">
        <v>456</v>
      </c>
      <c r="H115" s="133" t="s">
        <v>4291</v>
      </c>
    </row>
    <row r="116" spans="1:8" ht="15" customHeight="1" x14ac:dyDescent="0.2">
      <c r="A116" s="132">
        <v>585</v>
      </c>
      <c r="B116" s="133" t="s">
        <v>4292</v>
      </c>
      <c r="D116" s="132">
        <v>282</v>
      </c>
      <c r="E116" s="133" t="s">
        <v>4293</v>
      </c>
      <c r="G116" s="132">
        <v>457</v>
      </c>
      <c r="H116" s="133" t="s">
        <v>4294</v>
      </c>
    </row>
    <row r="117" spans="1:8" ht="15" customHeight="1" x14ac:dyDescent="0.2">
      <c r="A117" s="132">
        <v>102</v>
      </c>
      <c r="B117" s="133" t="s">
        <v>4295</v>
      </c>
      <c r="D117" s="132">
        <v>283</v>
      </c>
      <c r="E117" s="133" t="s">
        <v>4296</v>
      </c>
      <c r="G117" s="132">
        <v>458</v>
      </c>
      <c r="H117" s="133" t="s">
        <v>4297</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4172</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3961</v>
      </c>
      <c r="D147" s="134">
        <v>312</v>
      </c>
      <c r="E147" s="135" t="s">
        <v>3962</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3913</v>
      </c>
    </row>
    <row r="160" spans="1:8" ht="15" customHeight="1" x14ac:dyDescent="0.2">
      <c r="A160" s="134">
        <v>145</v>
      </c>
      <c r="B160" s="135" t="s">
        <v>3914</v>
      </c>
      <c r="D160" s="134">
        <v>326</v>
      </c>
      <c r="E160" s="135" t="s">
        <v>3915</v>
      </c>
      <c r="G160" s="134">
        <v>579</v>
      </c>
      <c r="H160" s="135" t="s">
        <v>3559</v>
      </c>
    </row>
    <row r="161" spans="1:8" ht="15" customHeight="1" x14ac:dyDescent="0.2">
      <c r="A161" s="134">
        <v>146</v>
      </c>
      <c r="B161" s="135" t="s">
        <v>3560</v>
      </c>
      <c r="D161" s="134">
        <v>327</v>
      </c>
      <c r="E161" s="135" t="s">
        <v>3561</v>
      </c>
      <c r="G161" s="134">
        <v>499</v>
      </c>
      <c r="H161" s="135" t="s">
        <v>3562</v>
      </c>
    </row>
    <row r="162" spans="1:8" ht="15" customHeight="1" x14ac:dyDescent="0.2">
      <c r="A162" s="134">
        <v>148</v>
      </c>
      <c r="B162" s="135" t="s">
        <v>3563</v>
      </c>
      <c r="D162" s="134">
        <v>328</v>
      </c>
      <c r="E162" s="135" t="s">
        <v>3564</v>
      </c>
      <c r="G162" s="134">
        <v>500</v>
      </c>
      <c r="H162" s="135" t="s">
        <v>3565</v>
      </c>
    </row>
    <row r="163" spans="1:8" ht="15" customHeight="1" x14ac:dyDescent="0.2">
      <c r="A163" s="134">
        <v>149</v>
      </c>
      <c r="B163" s="135" t="s">
        <v>3566</v>
      </c>
      <c r="D163" s="134">
        <v>329</v>
      </c>
      <c r="E163" s="135" t="s">
        <v>3567</v>
      </c>
      <c r="G163" s="134">
        <v>502</v>
      </c>
      <c r="H163" s="135" t="s">
        <v>3568</v>
      </c>
    </row>
    <row r="164" spans="1:8" ht="15" customHeight="1" x14ac:dyDescent="0.2">
      <c r="A164" s="134">
        <v>150</v>
      </c>
      <c r="B164" s="135" t="s">
        <v>3569</v>
      </c>
      <c r="D164" s="134">
        <v>330</v>
      </c>
      <c r="E164" s="135" t="s">
        <v>3570</v>
      </c>
      <c r="G164" s="134">
        <v>584</v>
      </c>
      <c r="H164" s="135" t="s">
        <v>3571</v>
      </c>
    </row>
    <row r="165" spans="1:8" ht="15" customHeight="1" x14ac:dyDescent="0.2">
      <c r="A165" s="134">
        <v>152</v>
      </c>
      <c r="B165" s="135" t="s">
        <v>3572</v>
      </c>
      <c r="D165" s="134">
        <v>581</v>
      </c>
      <c r="E165" s="135" t="s">
        <v>3573</v>
      </c>
      <c r="G165" s="134">
        <v>503</v>
      </c>
      <c r="H165" s="135" t="s">
        <v>3574</v>
      </c>
    </row>
    <row r="166" spans="1:8" ht="15" customHeight="1" x14ac:dyDescent="0.2">
      <c r="A166" s="134">
        <v>153</v>
      </c>
      <c r="B166" s="135" t="s">
        <v>3575</v>
      </c>
      <c r="D166" s="134">
        <v>331</v>
      </c>
      <c r="E166" s="135" t="s">
        <v>3576</v>
      </c>
      <c r="G166" s="134">
        <v>504</v>
      </c>
      <c r="H166" s="135" t="s">
        <v>3577</v>
      </c>
    </row>
    <row r="167" spans="1:8" ht="15" customHeight="1" x14ac:dyDescent="0.2">
      <c r="A167" s="134">
        <v>154</v>
      </c>
      <c r="B167" s="135" t="s">
        <v>3578</v>
      </c>
      <c r="D167" s="134">
        <v>332</v>
      </c>
      <c r="E167" s="135" t="s">
        <v>3579</v>
      </c>
      <c r="G167" s="134">
        <v>505</v>
      </c>
      <c r="H167" s="135" t="s">
        <v>3580</v>
      </c>
    </row>
    <row r="168" spans="1:8" ht="15" customHeight="1" x14ac:dyDescent="0.2">
      <c r="A168" s="134">
        <v>155</v>
      </c>
      <c r="B168" s="135" t="s">
        <v>3581</v>
      </c>
      <c r="D168" s="134">
        <v>333</v>
      </c>
      <c r="E168" s="135" t="s">
        <v>3582</v>
      </c>
      <c r="G168" s="134">
        <v>506</v>
      </c>
      <c r="H168" s="135" t="s">
        <v>3583</v>
      </c>
    </row>
    <row r="169" spans="1:8" ht="15" customHeight="1" x14ac:dyDescent="0.2">
      <c r="A169" s="134">
        <v>156</v>
      </c>
      <c r="B169" s="135" t="s">
        <v>3584</v>
      </c>
      <c r="D169" s="134">
        <v>334</v>
      </c>
      <c r="E169" s="135" t="s">
        <v>3585</v>
      </c>
      <c r="G169" s="134">
        <v>507</v>
      </c>
      <c r="H169" s="135" t="s">
        <v>3586</v>
      </c>
    </row>
    <row r="170" spans="1:8" ht="15" customHeight="1" x14ac:dyDescent="0.2">
      <c r="A170" s="134">
        <v>158</v>
      </c>
      <c r="B170" s="135" t="s">
        <v>3587</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4269</v>
      </c>
    </row>
    <row r="175" spans="1:8" ht="15" customHeight="1" x14ac:dyDescent="0.2">
      <c r="A175" s="134">
        <v>164</v>
      </c>
      <c r="B175" s="135" t="s">
        <v>4270</v>
      </c>
      <c r="D175" s="134">
        <v>340</v>
      </c>
      <c r="E175" s="135" t="s">
        <v>4271</v>
      </c>
      <c r="G175" s="134">
        <v>514</v>
      </c>
      <c r="H175" s="135" t="s">
        <v>4272</v>
      </c>
    </row>
    <row r="176" spans="1:8" ht="15" customHeight="1" x14ac:dyDescent="0.2">
      <c r="A176" s="134">
        <v>165</v>
      </c>
      <c r="B176" s="135" t="s">
        <v>4273</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4177</v>
      </c>
      <c r="D192" s="134">
        <v>354</v>
      </c>
      <c r="E192" s="135" t="s">
        <v>4178</v>
      </c>
      <c r="G192" s="134">
        <v>528</v>
      </c>
      <c r="H192" s="135" t="s">
        <v>4179</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4247</v>
      </c>
      <c r="G197" s="134">
        <v>602</v>
      </c>
      <c r="H197" s="135" t="s">
        <v>4248</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03" t="s">
        <v>1127</v>
      </c>
      <c r="B202" s="504"/>
      <c r="C202" s="505" t="s">
        <v>3601</v>
      </c>
      <c r="D202" s="506"/>
      <c r="E202" s="507"/>
      <c r="F202" s="508" t="s">
        <v>1253</v>
      </c>
      <c r="G202" s="509"/>
      <c r="H202" s="510"/>
    </row>
    <row r="203" spans="1:8" ht="15" customHeight="1" x14ac:dyDescent="0.2">
      <c r="A203" s="142" t="s">
        <v>3039</v>
      </c>
      <c r="B203" s="511" t="s">
        <v>2638</v>
      </c>
      <c r="C203" s="512"/>
      <c r="D203" s="512"/>
      <c r="E203" s="512"/>
      <c r="F203" s="512"/>
      <c r="G203" s="512"/>
      <c r="H203" s="512"/>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3795</v>
      </c>
      <c r="C207" s="299"/>
      <c r="D207" s="299"/>
      <c r="E207" s="299"/>
      <c r="F207" s="299"/>
      <c r="G207" s="299"/>
      <c r="H207" s="300"/>
    </row>
    <row r="208" spans="1:8" ht="15" customHeight="1" x14ac:dyDescent="0.2">
      <c r="A208" s="297">
        <v>15</v>
      </c>
      <c r="B208" s="298" t="s">
        <v>3650</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4029</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3796</v>
      </c>
      <c r="C214" s="299"/>
      <c r="D214" s="299"/>
      <c r="E214" s="299"/>
      <c r="F214" s="299"/>
      <c r="G214" s="299"/>
      <c r="H214" s="300"/>
    </row>
    <row r="215" spans="1:8" ht="15" customHeight="1" x14ac:dyDescent="0.2">
      <c r="A215" s="297">
        <v>30</v>
      </c>
      <c r="B215" s="298" t="s">
        <v>4030</v>
      </c>
      <c r="C215" s="299"/>
      <c r="D215" s="299"/>
      <c r="E215" s="299"/>
      <c r="F215" s="299"/>
      <c r="G215" s="299"/>
      <c r="H215" s="300"/>
    </row>
    <row r="216" spans="1:8" ht="15" customHeight="1" x14ac:dyDescent="0.2">
      <c r="A216" s="297">
        <v>32</v>
      </c>
      <c r="B216" s="298" t="s">
        <v>3797</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3661</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3511</v>
      </c>
      <c r="C226" s="299"/>
      <c r="D226" s="299"/>
      <c r="E226" s="299"/>
      <c r="F226" s="299"/>
      <c r="G226" s="299"/>
      <c r="H226" s="301"/>
    </row>
    <row r="227" spans="1:8" ht="15" customHeight="1" x14ac:dyDescent="0.2">
      <c r="A227" s="297">
        <v>61</v>
      </c>
      <c r="B227" s="298" t="s">
        <v>3512</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3662</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3663</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3664</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03" t="s">
        <v>1297</v>
      </c>
      <c r="B251" s="504"/>
      <c r="C251" s="505" t="s">
        <v>3601</v>
      </c>
      <c r="D251" s="506"/>
      <c r="E251" s="507"/>
      <c r="F251" s="505" t="s">
        <v>1253</v>
      </c>
      <c r="G251" s="506"/>
      <c r="H251" s="507"/>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4240</v>
      </c>
      <c r="C286" s="494"/>
      <c r="D286" s="494"/>
      <c r="E286" s="494"/>
      <c r="F286" s="494"/>
      <c r="G286" s="494"/>
      <c r="H286" s="495"/>
    </row>
    <row r="287" spans="1:8" x14ac:dyDescent="0.2">
      <c r="A287" s="145">
        <v>240</v>
      </c>
      <c r="B287" s="494" t="s">
        <v>4241</v>
      </c>
      <c r="C287" s="494"/>
      <c r="D287" s="494"/>
      <c r="E287" s="494"/>
      <c r="F287" s="494"/>
      <c r="G287" s="494"/>
      <c r="H287" s="495"/>
    </row>
    <row r="288" spans="1:8" x14ac:dyDescent="0.2">
      <c r="A288" s="145">
        <v>311</v>
      </c>
      <c r="B288" s="494" t="s">
        <v>4242</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4243</v>
      </c>
      <c r="C290" s="494"/>
      <c r="D290" s="494"/>
      <c r="E290" s="494"/>
      <c r="F290" s="494"/>
      <c r="G290" s="494"/>
      <c r="H290" s="495"/>
    </row>
    <row r="291" spans="1:8" x14ac:dyDescent="0.2">
      <c r="A291" s="145">
        <v>322</v>
      </c>
      <c r="B291" s="494" t="s">
        <v>4244</v>
      </c>
      <c r="C291" s="494"/>
      <c r="D291" s="494"/>
      <c r="E291" s="494"/>
      <c r="F291" s="494"/>
      <c r="G291" s="494"/>
      <c r="H291" s="495"/>
    </row>
    <row r="292" spans="1:8" x14ac:dyDescent="0.2">
      <c r="A292" s="145">
        <v>510</v>
      </c>
      <c r="B292" s="494" t="s">
        <v>4245</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4238</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4283</v>
      </c>
      <c r="C320" s="494"/>
      <c r="D320" s="494"/>
      <c r="E320" s="494"/>
      <c r="F320" s="494"/>
      <c r="G320" s="494"/>
      <c r="H320" s="495"/>
    </row>
    <row r="321" spans="1:8" x14ac:dyDescent="0.2">
      <c r="A321" s="145">
        <v>1072</v>
      </c>
      <c r="B321" s="494" t="s">
        <v>4284</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3911</v>
      </c>
      <c r="C336" s="494"/>
      <c r="D336" s="494"/>
      <c r="E336" s="494"/>
      <c r="F336" s="494"/>
      <c r="G336" s="494"/>
      <c r="H336" s="495"/>
    </row>
    <row r="337" spans="1:8" x14ac:dyDescent="0.2">
      <c r="A337" s="145">
        <v>1106</v>
      </c>
      <c r="B337" s="494" t="s">
        <v>3912</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4210</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4235</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4236</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4299</v>
      </c>
      <c r="C382" s="494"/>
      <c r="D382" s="494"/>
      <c r="E382" s="494"/>
      <c r="F382" s="494"/>
      <c r="G382" s="494"/>
      <c r="H382" s="495"/>
    </row>
    <row r="383" spans="1:8" x14ac:dyDescent="0.2">
      <c r="A383" s="145">
        <v>2013</v>
      </c>
      <c r="B383" s="494" t="s">
        <v>3921</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4152</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3900</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3901</v>
      </c>
      <c r="C419" s="494"/>
      <c r="D419" s="494"/>
      <c r="E419" s="494"/>
      <c r="F419" s="494"/>
      <c r="G419" s="494"/>
      <c r="H419" s="495"/>
    </row>
    <row r="420" spans="1:8" x14ac:dyDescent="0.2">
      <c r="A420" s="145">
        <v>2361</v>
      </c>
      <c r="B420" s="494" t="s">
        <v>3902</v>
      </c>
      <c r="C420" s="494"/>
      <c r="D420" s="494"/>
      <c r="E420" s="494"/>
      <c r="F420" s="494"/>
      <c r="G420" s="494"/>
      <c r="H420" s="495"/>
    </row>
    <row r="421" spans="1:8" x14ac:dyDescent="0.2">
      <c r="A421" s="145">
        <v>2362</v>
      </c>
      <c r="B421" s="494" t="s">
        <v>3903</v>
      </c>
      <c r="C421" s="494"/>
      <c r="D421" s="494"/>
      <c r="E421" s="494"/>
      <c r="F421" s="494"/>
      <c r="G421" s="494"/>
      <c r="H421" s="495"/>
    </row>
    <row r="422" spans="1:8" x14ac:dyDescent="0.2">
      <c r="A422" s="145">
        <v>2363</v>
      </c>
      <c r="B422" s="494" t="s">
        <v>3589</v>
      </c>
      <c r="C422" s="494"/>
      <c r="D422" s="494"/>
      <c r="E422" s="494"/>
      <c r="F422" s="494"/>
      <c r="G422" s="494"/>
      <c r="H422" s="495"/>
    </row>
    <row r="423" spans="1:8" x14ac:dyDescent="0.2">
      <c r="A423" s="145">
        <v>2364</v>
      </c>
      <c r="B423" s="494" t="s">
        <v>3590</v>
      </c>
      <c r="C423" s="494"/>
      <c r="D423" s="494"/>
      <c r="E423" s="494"/>
      <c r="F423" s="494"/>
      <c r="G423" s="494"/>
      <c r="H423" s="495"/>
    </row>
    <row r="424" spans="1:8" x14ac:dyDescent="0.2">
      <c r="A424" s="145">
        <v>2365</v>
      </c>
      <c r="B424" s="494" t="s">
        <v>3591</v>
      </c>
      <c r="C424" s="494"/>
      <c r="D424" s="494"/>
      <c r="E424" s="494"/>
      <c r="F424" s="494"/>
      <c r="G424" s="494"/>
      <c r="H424" s="495"/>
    </row>
    <row r="425" spans="1:8" x14ac:dyDescent="0.2">
      <c r="A425" s="145">
        <v>2369</v>
      </c>
      <c r="B425" s="494" t="s">
        <v>3904</v>
      </c>
      <c r="C425" s="494"/>
      <c r="D425" s="494"/>
      <c r="E425" s="494"/>
      <c r="F425" s="494"/>
      <c r="G425" s="494"/>
      <c r="H425" s="495"/>
    </row>
    <row r="426" spans="1:8" x14ac:dyDescent="0.2">
      <c r="A426" s="145">
        <v>2370</v>
      </c>
      <c r="B426" s="494" t="s">
        <v>3905</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3906</v>
      </c>
      <c r="C428" s="494"/>
      <c r="D428" s="494"/>
      <c r="E428" s="494"/>
      <c r="F428" s="494"/>
      <c r="G428" s="494"/>
      <c r="H428" s="495"/>
    </row>
    <row r="429" spans="1:8" x14ac:dyDescent="0.2">
      <c r="A429" s="145">
        <v>2410</v>
      </c>
      <c r="B429" s="494" t="s">
        <v>3907</v>
      </c>
      <c r="C429" s="494"/>
      <c r="D429" s="494"/>
      <c r="E429" s="494"/>
      <c r="F429" s="494"/>
      <c r="G429" s="494"/>
      <c r="H429" s="495"/>
    </row>
    <row r="430" spans="1:8" x14ac:dyDescent="0.2">
      <c r="A430" s="145">
        <v>2420</v>
      </c>
      <c r="B430" s="494" t="s">
        <v>3908</v>
      </c>
      <c r="C430" s="494"/>
      <c r="D430" s="494"/>
      <c r="E430" s="494"/>
      <c r="F430" s="494"/>
      <c r="G430" s="494"/>
      <c r="H430" s="495"/>
    </row>
    <row r="431" spans="1:8" x14ac:dyDescent="0.2">
      <c r="A431" s="145">
        <v>2431</v>
      </c>
      <c r="B431" s="494" t="s">
        <v>3909</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4120</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3994</v>
      </c>
      <c r="C464" s="494"/>
      <c r="D464" s="494"/>
      <c r="E464" s="494"/>
      <c r="F464" s="494"/>
      <c r="G464" s="494"/>
      <c r="H464" s="495"/>
    </row>
    <row r="465" spans="1:8" x14ac:dyDescent="0.2">
      <c r="A465" s="145">
        <v>2630</v>
      </c>
      <c r="B465" s="494" t="s">
        <v>3995</v>
      </c>
      <c r="C465" s="494"/>
      <c r="D465" s="494"/>
      <c r="E465" s="494"/>
      <c r="F465" s="494"/>
      <c r="G465" s="494"/>
      <c r="H465" s="495"/>
    </row>
    <row r="466" spans="1:8" x14ac:dyDescent="0.2">
      <c r="A466" s="145">
        <v>2640</v>
      </c>
      <c r="B466" s="494" t="s">
        <v>3996</v>
      </c>
      <c r="C466" s="494"/>
      <c r="D466" s="494"/>
      <c r="E466" s="494"/>
      <c r="F466" s="494"/>
      <c r="G466" s="494"/>
      <c r="H466" s="495"/>
    </row>
    <row r="467" spans="1:8" x14ac:dyDescent="0.2">
      <c r="A467" s="145">
        <v>2651</v>
      </c>
      <c r="B467" s="494" t="s">
        <v>3997</v>
      </c>
      <c r="C467" s="494"/>
      <c r="D467" s="494"/>
      <c r="E467" s="494"/>
      <c r="F467" s="494"/>
      <c r="G467" s="494"/>
      <c r="H467" s="495"/>
    </row>
    <row r="468" spans="1:8" x14ac:dyDescent="0.2">
      <c r="A468" s="145">
        <v>2652</v>
      </c>
      <c r="B468" s="494" t="s">
        <v>3998</v>
      </c>
      <c r="C468" s="494"/>
      <c r="D468" s="494"/>
      <c r="E468" s="494"/>
      <c r="F468" s="494"/>
      <c r="G468" s="494"/>
      <c r="H468" s="495"/>
    </row>
    <row r="469" spans="1:8" x14ac:dyDescent="0.2">
      <c r="A469" s="145">
        <v>2660</v>
      </c>
      <c r="B469" s="494" t="s">
        <v>3999</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4122</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4279</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4225</v>
      </c>
      <c r="C512" s="494"/>
      <c r="D512" s="494"/>
      <c r="E512" s="494"/>
      <c r="F512" s="494"/>
      <c r="G512" s="494"/>
      <c r="H512" s="495"/>
    </row>
    <row r="513" spans="1:8" x14ac:dyDescent="0.2">
      <c r="A513" s="145">
        <v>3092</v>
      </c>
      <c r="B513" s="494" t="s">
        <v>4226</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4300</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4301</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3967</v>
      </c>
      <c r="C570" s="494"/>
      <c r="D570" s="494"/>
      <c r="E570" s="494"/>
      <c r="F570" s="494"/>
      <c r="G570" s="494"/>
      <c r="H570" s="495"/>
    </row>
    <row r="571" spans="1:8" x14ac:dyDescent="0.2">
      <c r="A571" s="145">
        <v>4333</v>
      </c>
      <c r="B571" s="494" t="s">
        <v>3968</v>
      </c>
      <c r="C571" s="494"/>
      <c r="D571" s="494"/>
      <c r="E571" s="494"/>
      <c r="F571" s="494"/>
      <c r="G571" s="494"/>
      <c r="H571" s="495"/>
    </row>
    <row r="572" spans="1:8" x14ac:dyDescent="0.2">
      <c r="A572" s="145">
        <v>4334</v>
      </c>
      <c r="B572" s="494" t="s">
        <v>3969</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3758</v>
      </c>
      <c r="C574" s="494"/>
      <c r="D574" s="494"/>
      <c r="E574" s="494"/>
      <c r="F574" s="494"/>
      <c r="G574" s="494"/>
      <c r="H574" s="495"/>
    </row>
    <row r="575" spans="1:8" x14ac:dyDescent="0.2">
      <c r="A575" s="145">
        <v>4399</v>
      </c>
      <c r="B575" s="494" t="s">
        <v>3759</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3970</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3697</v>
      </c>
      <c r="C618" s="494"/>
      <c r="D618" s="494"/>
      <c r="E618" s="494"/>
      <c r="F618" s="494"/>
      <c r="G618" s="494"/>
      <c r="H618" s="495"/>
    </row>
    <row r="619" spans="1:8" x14ac:dyDescent="0.2">
      <c r="A619" s="145">
        <v>4665</v>
      </c>
      <c r="B619" s="494" t="s">
        <v>3698</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3699</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3972</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3602</v>
      </c>
      <c r="C635" s="494"/>
      <c r="D635" s="494"/>
      <c r="E635" s="494"/>
      <c r="F635" s="494"/>
      <c r="G635" s="494"/>
      <c r="H635" s="495"/>
    </row>
    <row r="636" spans="1:8" x14ac:dyDescent="0.2">
      <c r="A636" s="145">
        <v>4725</v>
      </c>
      <c r="B636" s="494" t="s">
        <v>3603</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4200</v>
      </c>
      <c r="C685" s="494"/>
      <c r="D685" s="494"/>
      <c r="E685" s="494"/>
      <c r="F685" s="494"/>
      <c r="G685" s="494"/>
      <c r="H685" s="495"/>
    </row>
    <row r="686" spans="1:8" x14ac:dyDescent="0.2">
      <c r="A686" s="145">
        <v>5224</v>
      </c>
      <c r="B686" s="494" t="s">
        <v>4201</v>
      </c>
      <c r="C686" s="494"/>
      <c r="D686" s="494"/>
      <c r="E686" s="494"/>
      <c r="F686" s="494"/>
      <c r="G686" s="494"/>
      <c r="H686" s="495"/>
    </row>
    <row r="687" spans="1:8" x14ac:dyDescent="0.2">
      <c r="A687" s="145">
        <v>5229</v>
      </c>
      <c r="B687" s="494" t="s">
        <v>4202</v>
      </c>
      <c r="C687" s="494"/>
      <c r="D687" s="494"/>
      <c r="E687" s="494"/>
      <c r="F687" s="494"/>
      <c r="G687" s="494"/>
      <c r="H687" s="495"/>
    </row>
    <row r="688" spans="1:8" x14ac:dyDescent="0.2">
      <c r="A688" s="145">
        <v>5310</v>
      </c>
      <c r="B688" s="494" t="s">
        <v>4203</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4028</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3656</v>
      </c>
      <c r="C722" s="494"/>
      <c r="D722" s="494"/>
      <c r="E722" s="494"/>
      <c r="F722" s="494"/>
      <c r="G722" s="494"/>
      <c r="H722" s="495"/>
    </row>
    <row r="723" spans="1:8" x14ac:dyDescent="0.2">
      <c r="A723" s="145">
        <v>6399</v>
      </c>
      <c r="B723" s="494" t="s">
        <v>3657</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3658</v>
      </c>
      <c r="C725" s="494"/>
      <c r="D725" s="494"/>
      <c r="E725" s="494"/>
      <c r="F725" s="494"/>
      <c r="G725" s="494"/>
      <c r="H725" s="495"/>
    </row>
    <row r="726" spans="1:8" x14ac:dyDescent="0.2">
      <c r="A726" s="145">
        <v>6420</v>
      </c>
      <c r="B726" s="494" t="s">
        <v>3659</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4173</v>
      </c>
      <c r="C730" s="494"/>
      <c r="D730" s="494"/>
      <c r="E730" s="494"/>
      <c r="F730" s="494"/>
      <c r="G730" s="494"/>
      <c r="H730" s="495"/>
    </row>
    <row r="731" spans="1:8" x14ac:dyDescent="0.2">
      <c r="A731" s="145">
        <v>6511</v>
      </c>
      <c r="B731" s="494" t="s">
        <v>4174</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4175</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4114</v>
      </c>
      <c r="C749" s="494"/>
      <c r="D749" s="494"/>
      <c r="E749" s="494"/>
      <c r="F749" s="494"/>
      <c r="G749" s="494"/>
      <c r="H749" s="495"/>
    </row>
    <row r="750" spans="1:8" x14ac:dyDescent="0.2">
      <c r="A750" s="145">
        <v>7022</v>
      </c>
      <c r="B750" s="494" t="s">
        <v>4115</v>
      </c>
      <c r="C750" s="494"/>
      <c r="D750" s="494"/>
      <c r="E750" s="494"/>
      <c r="F750" s="494"/>
      <c r="G750" s="494"/>
      <c r="H750" s="495"/>
    </row>
    <row r="751" spans="1:8" x14ac:dyDescent="0.2">
      <c r="A751" s="145">
        <v>7111</v>
      </c>
      <c r="B751" s="494" t="s">
        <v>4116</v>
      </c>
      <c r="C751" s="494"/>
      <c r="D751" s="494"/>
      <c r="E751" s="494"/>
      <c r="F751" s="494"/>
      <c r="G751" s="494"/>
      <c r="H751" s="495"/>
    </row>
    <row r="752" spans="1:8" x14ac:dyDescent="0.2">
      <c r="A752" s="145">
        <v>7112</v>
      </c>
      <c r="B752" s="494" t="s">
        <v>4117</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4118</v>
      </c>
      <c r="C754" s="494"/>
      <c r="D754" s="494"/>
      <c r="E754" s="494"/>
      <c r="F754" s="494"/>
      <c r="G754" s="494"/>
      <c r="H754" s="495"/>
    </row>
    <row r="755" spans="1:8" x14ac:dyDescent="0.2">
      <c r="A755" s="145">
        <v>7219</v>
      </c>
      <c r="B755" s="494" t="s">
        <v>4119</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3982</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3558</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4195</v>
      </c>
      <c r="C782" s="494"/>
      <c r="D782" s="494"/>
      <c r="E782" s="494"/>
      <c r="F782" s="494"/>
      <c r="G782" s="494"/>
      <c r="H782" s="495"/>
    </row>
    <row r="783" spans="1:8" x14ac:dyDescent="0.2">
      <c r="A783" s="145">
        <v>8010</v>
      </c>
      <c r="B783" s="494" t="s">
        <v>4196</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3979</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3980</v>
      </c>
      <c r="C807" s="494"/>
      <c r="D807" s="494"/>
      <c r="E807" s="494"/>
      <c r="F807" s="494"/>
      <c r="G807" s="494"/>
      <c r="H807" s="495"/>
    </row>
    <row r="808" spans="1:8" x14ac:dyDescent="0.2">
      <c r="A808" s="145">
        <v>8520</v>
      </c>
      <c r="B808" s="494" t="s">
        <v>3981</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3814</v>
      </c>
      <c r="C813" s="494"/>
      <c r="D813" s="494"/>
      <c r="E813" s="494"/>
      <c r="F813" s="494"/>
      <c r="G813" s="494"/>
      <c r="H813" s="495"/>
    </row>
    <row r="814" spans="1:8" x14ac:dyDescent="0.2">
      <c r="A814" s="145">
        <v>8552</v>
      </c>
      <c r="B814" s="494" t="s">
        <v>3815</v>
      </c>
      <c r="C814" s="494"/>
      <c r="D814" s="494"/>
      <c r="E814" s="494"/>
      <c r="F814" s="494"/>
      <c r="G814" s="494"/>
      <c r="H814" s="495"/>
    </row>
    <row r="815" spans="1:8" x14ac:dyDescent="0.2">
      <c r="A815" s="145">
        <v>8553</v>
      </c>
      <c r="B815" s="494" t="s">
        <v>3816</v>
      </c>
      <c r="C815" s="494"/>
      <c r="D815" s="494"/>
      <c r="E815" s="494"/>
      <c r="F815" s="494"/>
      <c r="G815" s="494"/>
      <c r="H815" s="495"/>
    </row>
    <row r="816" spans="1:8" x14ac:dyDescent="0.2">
      <c r="A816" s="145">
        <v>8559</v>
      </c>
      <c r="B816" s="494" t="s">
        <v>3817</v>
      </c>
      <c r="C816" s="494"/>
      <c r="D816" s="494"/>
      <c r="E816" s="494"/>
      <c r="F816" s="494"/>
      <c r="G816" s="494"/>
      <c r="H816" s="495"/>
    </row>
    <row r="817" spans="1:8" x14ac:dyDescent="0.2">
      <c r="A817" s="145">
        <v>8560</v>
      </c>
      <c r="B817" s="494" t="s">
        <v>3818</v>
      </c>
      <c r="C817" s="494"/>
      <c r="D817" s="494"/>
      <c r="E817" s="494"/>
      <c r="F817" s="494"/>
      <c r="G817" s="494"/>
      <c r="H817" s="495"/>
    </row>
    <row r="818" spans="1:8" x14ac:dyDescent="0.2">
      <c r="A818" s="145">
        <v>8610</v>
      </c>
      <c r="B818" s="494" t="s">
        <v>3819</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3704</v>
      </c>
      <c r="C821" s="494"/>
      <c r="D821" s="494"/>
      <c r="E821" s="494"/>
      <c r="F821" s="494"/>
      <c r="G821" s="494"/>
      <c r="H821" s="495"/>
    </row>
    <row r="822" spans="1:8" x14ac:dyDescent="0.2">
      <c r="A822" s="145">
        <v>8690</v>
      </c>
      <c r="B822" s="494" t="s">
        <v>3705</v>
      </c>
      <c r="C822" s="494"/>
      <c r="D822" s="494"/>
      <c r="E822" s="494"/>
      <c r="F822" s="494"/>
      <c r="G822" s="494"/>
      <c r="H822" s="495"/>
    </row>
    <row r="823" spans="1:8" x14ac:dyDescent="0.2">
      <c r="A823" s="145">
        <v>8710</v>
      </c>
      <c r="B823" s="494" t="s">
        <v>3706</v>
      </c>
      <c r="C823" s="494"/>
      <c r="D823" s="494"/>
      <c r="E823" s="494"/>
      <c r="F823" s="494"/>
      <c r="G823" s="494"/>
      <c r="H823" s="495"/>
    </row>
    <row r="824" spans="1:8" x14ac:dyDescent="0.2">
      <c r="A824" s="145">
        <v>8720</v>
      </c>
      <c r="B824" s="494" t="s">
        <v>4204</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3460</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3865</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3601</v>
      </c>
      <c r="B1" s="521"/>
      <c r="C1" s="521"/>
      <c r="D1" s="521"/>
      <c r="E1" s="521"/>
      <c r="F1" s="521"/>
      <c r="G1" s="521"/>
      <c r="H1" s="521"/>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3" t="s">
        <v>1491</v>
      </c>
      <c r="C4" s="534"/>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3600</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4228</v>
      </c>
      <c r="B30" s="531" t="s">
        <v>4227</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3510</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4211</v>
      </c>
      <c r="B39" s="531" t="s">
        <v>1605</v>
      </c>
      <c r="C39" s="531"/>
    </row>
    <row r="40" spans="1:3" ht="53.25" hidden="1" customHeight="1" x14ac:dyDescent="0.2">
      <c r="A40" s="49" t="s">
        <v>4141</v>
      </c>
      <c r="B40" s="531" t="s">
        <v>3307</v>
      </c>
      <c r="C40" s="531"/>
    </row>
    <row r="41" spans="1:3" ht="73.5" hidden="1" customHeight="1" x14ac:dyDescent="0.2">
      <c r="A41" s="49" t="s">
        <v>2108</v>
      </c>
      <c r="B41" s="531" t="s">
        <v>2498</v>
      </c>
      <c r="C41" s="531"/>
    </row>
    <row r="42" spans="1:3" ht="57.95" hidden="1" customHeight="1" x14ac:dyDescent="0.2">
      <c r="A42" s="49" t="s">
        <v>4180</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3625</v>
      </c>
      <c r="C45" s="532"/>
    </row>
    <row r="46" spans="1:3" ht="57" customHeight="1" x14ac:dyDescent="0.2">
      <c r="A46" s="348" t="s">
        <v>1207</v>
      </c>
      <c r="B46" s="532" t="s">
        <v>3920</v>
      </c>
      <c r="C46" s="532"/>
    </row>
    <row r="47" spans="1:3" ht="84" customHeight="1" x14ac:dyDescent="0.2">
      <c r="A47" s="348" t="s">
        <v>3940</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4263</v>
      </c>
      <c r="B52" s="531" t="s">
        <v>4135</v>
      </c>
      <c r="C52" s="531"/>
    </row>
    <row r="53" spans="1:3" ht="57" customHeight="1" x14ac:dyDescent="0.2">
      <c r="A53" s="49" t="s">
        <v>4016</v>
      </c>
      <c r="B53" s="531" t="s">
        <v>4024</v>
      </c>
      <c r="C53" s="531"/>
    </row>
    <row r="54" spans="1:3" ht="5.0999999999999996" customHeight="1" x14ac:dyDescent="0.2"/>
  </sheetData>
  <sheetProtection password="C79A" sheet="1" objects="1" scenarios="1"/>
  <mergeCells count="53">
    <mergeCell ref="A2:C2"/>
    <mergeCell ref="B3:C3"/>
    <mergeCell ref="B21:C21"/>
    <mergeCell ref="B7:C7"/>
    <mergeCell ref="B31:C31"/>
    <mergeCell ref="B28:C28"/>
    <mergeCell ref="B27:C27"/>
    <mergeCell ref="B26:C26"/>
    <mergeCell ref="B22:C22"/>
    <mergeCell ref="B25:C25"/>
    <mergeCell ref="B24:C24"/>
    <mergeCell ref="A1:H1"/>
    <mergeCell ref="B5:C5"/>
    <mergeCell ref="B14:C14"/>
    <mergeCell ref="B19:C19"/>
    <mergeCell ref="B16:C16"/>
    <mergeCell ref="B15:C15"/>
    <mergeCell ref="B18:C18"/>
    <mergeCell ref="B23:C23"/>
    <mergeCell ref="B6:C6"/>
    <mergeCell ref="B10:C10"/>
    <mergeCell ref="B20:C20"/>
    <mergeCell ref="B17:C17"/>
    <mergeCell ref="B13:C13"/>
    <mergeCell ref="B12:C12"/>
    <mergeCell ref="B11:C11"/>
    <mergeCell ref="B36:C36"/>
    <mergeCell ref="B35:C35"/>
    <mergeCell ref="B37:C37"/>
    <mergeCell ref="B38:C38"/>
    <mergeCell ref="B33:C33"/>
    <mergeCell ref="B29:C29"/>
    <mergeCell ref="B30:C30"/>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17"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4281</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4323</v>
      </c>
    </row>
    <row r="6" spans="2:2" ht="40.5" customHeight="1" x14ac:dyDescent="0.2">
      <c r="B6" s="372" t="s">
        <v>4324</v>
      </c>
    </row>
    <row r="7" spans="2:2" ht="42.75" customHeight="1" x14ac:dyDescent="0.2">
      <c r="B7" s="366" t="s">
        <v>3872</v>
      </c>
    </row>
    <row r="8" spans="2:2" ht="106.5" customHeight="1" x14ac:dyDescent="0.2">
      <c r="B8" s="366" t="s">
        <v>3873</v>
      </c>
    </row>
    <row r="9" spans="2:2" ht="40.5" customHeight="1" x14ac:dyDescent="0.2">
      <c r="B9" s="370" t="s">
        <v>3874</v>
      </c>
    </row>
    <row r="10" spans="2:2" ht="15.75" customHeight="1" x14ac:dyDescent="0.2">
      <c r="B10" s="364" t="s">
        <v>1752</v>
      </c>
    </row>
    <row r="11" spans="2:2" ht="115.5" customHeight="1" x14ac:dyDescent="0.2">
      <c r="B11" s="365" t="s">
        <v>4325</v>
      </c>
    </row>
    <row r="12" spans="2:2" ht="93.75" customHeight="1" x14ac:dyDescent="0.2">
      <c r="B12" s="366" t="s">
        <v>4320</v>
      </c>
    </row>
    <row r="13" spans="2:2" ht="60" customHeight="1" x14ac:dyDescent="0.2">
      <c r="B13" s="366" t="s">
        <v>4321</v>
      </c>
    </row>
    <row r="14" spans="2:2" ht="91.5" customHeight="1" x14ac:dyDescent="0.2">
      <c r="B14" s="367" t="s">
        <v>3427</v>
      </c>
    </row>
    <row r="15" spans="2:2" ht="44.25" customHeight="1" x14ac:dyDescent="0.2">
      <c r="B15" s="366" t="s">
        <v>4322</v>
      </c>
    </row>
    <row r="16" spans="2:2" ht="80.25" customHeight="1" x14ac:dyDescent="0.2">
      <c r="B16" s="367" t="s">
        <v>3428</v>
      </c>
    </row>
    <row r="17" spans="2:2" ht="116.25" customHeight="1" x14ac:dyDescent="0.2">
      <c r="B17" s="368" t="s">
        <v>3429</v>
      </c>
    </row>
    <row r="18" spans="2:2" ht="65.25" customHeight="1" x14ac:dyDescent="0.2">
      <c r="B18" s="366" t="s">
        <v>4251</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4252</v>
      </c>
    </row>
    <row r="23" spans="2:2" ht="72" customHeight="1" x14ac:dyDescent="0.2">
      <c r="B23" s="366" t="s">
        <v>3431</v>
      </c>
    </row>
    <row r="24" spans="2:2" ht="78.75" customHeight="1" x14ac:dyDescent="0.2">
      <c r="B24" s="367" t="s">
        <v>3432</v>
      </c>
    </row>
    <row r="25" spans="2:2" ht="80.25" customHeight="1" x14ac:dyDescent="0.2">
      <c r="B25" s="369" t="s">
        <v>4253</v>
      </c>
    </row>
    <row r="26" spans="2:2" ht="34.5" customHeight="1" x14ac:dyDescent="0.2">
      <c r="B26" s="79" t="s">
        <v>4254</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1732</v>
      </c>
      <c r="B1" s="389"/>
      <c r="C1" s="383" t="s">
        <v>2048</v>
      </c>
      <c r="D1" s="383"/>
      <c r="E1" s="383" t="s">
        <v>2049</v>
      </c>
      <c r="F1" s="383"/>
      <c r="G1" s="383" t="s">
        <v>2050</v>
      </c>
      <c r="H1" s="383"/>
      <c r="I1" s="383"/>
      <c r="J1" s="383" t="s">
        <v>782</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e">
        <f ca="1" xml:space="preserve"> CELL("filename")</f>
        <v>#N/A</v>
      </c>
    </row>
    <row r="3" spans="1:14" ht="32.1" customHeight="1" x14ac:dyDescent="0.2">
      <c r="B3" s="3"/>
      <c r="C3" s="3"/>
      <c r="D3" s="3"/>
      <c r="E3" s="3"/>
      <c r="F3" s="3"/>
      <c r="G3" s="3"/>
      <c r="H3" s="85">
        <f>LOOKUP(B22,A111:A667,C111:C667)</f>
        <v>10</v>
      </c>
      <c r="I3" s="3"/>
      <c r="J3" s="384" t="s">
        <v>3100</v>
      </c>
      <c r="K3" s="384"/>
      <c r="N3" s="1" t="e">
        <f ca="1">FIND("xlsx",N2,3)</f>
        <v>#N/A</v>
      </c>
    </row>
    <row r="4" spans="1:14" ht="35.1" customHeight="1" x14ac:dyDescent="0.4">
      <c r="A4" s="421" t="s">
        <v>127</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3849</v>
      </c>
      <c r="B6" s="22">
        <v>32998</v>
      </c>
      <c r="C6" s="8"/>
      <c r="D6" s="390" t="s">
        <v>3853</v>
      </c>
      <c r="E6" s="391"/>
      <c r="F6" s="11" t="s">
        <v>568</v>
      </c>
      <c r="G6" s="8"/>
      <c r="H6" s="8"/>
      <c r="I6" s="8"/>
      <c r="J6" s="404">
        <f>SUM(Skriveni!G2:G1580)</f>
        <v>203463485.24200007</v>
      </c>
      <c r="K6" s="404"/>
    </row>
    <row r="7" spans="1:14" ht="3" customHeight="1" x14ac:dyDescent="0.2">
      <c r="A7" s="8"/>
      <c r="B7" s="8"/>
      <c r="C7" s="8"/>
      <c r="D7" s="8"/>
      <c r="E7" s="8"/>
      <c r="F7" s="8"/>
      <c r="G7" s="8"/>
      <c r="H7" s="8"/>
      <c r="I7" s="8"/>
      <c r="J7" s="8"/>
      <c r="K7" s="8"/>
    </row>
    <row r="8" spans="1:14" ht="15" customHeight="1" x14ac:dyDescent="0.2">
      <c r="A8" s="18" t="s">
        <v>3850</v>
      </c>
      <c r="B8" s="23">
        <v>2554747</v>
      </c>
      <c r="C8" s="418" t="s">
        <v>2306</v>
      </c>
      <c r="D8" s="419"/>
      <c r="E8" s="419"/>
      <c r="F8" s="419"/>
      <c r="G8" s="419"/>
      <c r="H8" s="420"/>
      <c r="I8" s="117" t="s">
        <v>4328</v>
      </c>
      <c r="J8" s="382" t="s">
        <v>3857</v>
      </c>
      <c r="K8" s="382"/>
    </row>
    <row r="9" spans="1:14" ht="3" customHeight="1" x14ac:dyDescent="0.2">
      <c r="A9" s="8"/>
      <c r="B9" s="8"/>
      <c r="C9" s="8"/>
      <c r="D9" s="8"/>
      <c r="E9" s="8"/>
      <c r="F9" s="8"/>
      <c r="G9" s="8"/>
      <c r="H9" s="8"/>
      <c r="I9" s="8"/>
      <c r="J9" s="8"/>
      <c r="K9" s="8"/>
    </row>
    <row r="10" spans="1:14" ht="15" customHeight="1" x14ac:dyDescent="0.2">
      <c r="A10" s="18" t="s">
        <v>3851</v>
      </c>
      <c r="B10" s="425" t="s">
        <v>4326</v>
      </c>
      <c r="C10" s="426"/>
      <c r="D10" s="426"/>
      <c r="E10" s="426"/>
      <c r="F10" s="426"/>
      <c r="G10" s="426"/>
      <c r="H10" s="426"/>
      <c r="I10" s="42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33517</v>
      </c>
      <c r="C12" s="379" t="s">
        <v>3646</v>
      </c>
      <c r="D12" s="380"/>
      <c r="E12" s="380"/>
      <c r="F12" s="380"/>
      <c r="G12" s="38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3852</v>
      </c>
      <c r="B14" s="407" t="s">
        <v>4327</v>
      </c>
      <c r="C14" s="408"/>
      <c r="D14" s="408"/>
      <c r="E14" s="408"/>
      <c r="F14" s="408"/>
      <c r="G14" s="409"/>
      <c r="H14" s="8"/>
      <c r="I14" s="8"/>
      <c r="J14" s="18" t="s">
        <v>3718</v>
      </c>
      <c r="K14" s="41">
        <v>86852314680</v>
      </c>
    </row>
    <row r="15" spans="1:14" ht="3" customHeight="1" x14ac:dyDescent="0.2">
      <c r="A15" s="8"/>
      <c r="B15" s="8"/>
      <c r="C15" s="8"/>
      <c r="D15" s="8"/>
      <c r="E15" s="8"/>
      <c r="F15" s="8"/>
      <c r="G15" s="8"/>
      <c r="H15" s="8"/>
      <c r="I15" s="8"/>
      <c r="J15" s="8"/>
      <c r="K15" s="8"/>
    </row>
    <row r="16" spans="1:14" ht="15" customHeight="1" x14ac:dyDescent="0.2">
      <c r="A16" s="18" t="s">
        <v>3855</v>
      </c>
      <c r="B16" s="10">
        <v>22</v>
      </c>
      <c r="C16" s="401" t="str">
        <f>IF(B16&gt;0,LOOKUP(B16,A70:A78,B70:B78),"Razina nije upisana")</f>
        <v>Proračun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3854</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3856</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128</v>
      </c>
      <c r="B22" s="27">
        <v>266</v>
      </c>
      <c r="C22" s="401" t="str">
        <f>IF(B22&gt;0, "Županija: " &amp; LOOKUP(H3,A87:A107,B87:B107) &amp; ", grad/općina: " &amp; LOOKUP(B22,A111:A667,B111:B667),"Šifra grada/općine nije upisana")</f>
        <v>Županija: VIROVITIČKO-PODRAVSKA, grad/općina: MIKLEUŠ</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30" t="s">
        <v>2210</v>
      </c>
      <c r="E24" s="431"/>
      <c r="F24" s="431"/>
      <c r="G24" s="8"/>
      <c r="H24" s="8"/>
      <c r="I24" s="8"/>
      <c r="J24" s="8"/>
      <c r="K24" s="8"/>
    </row>
    <row r="25" spans="1:11" ht="15" customHeight="1" x14ac:dyDescent="0.2">
      <c r="A25" s="436" t="s">
        <v>1907</v>
      </c>
      <c r="B25" s="35" t="str">
        <f>IF(SUM(Skriveni!C2:F645)=0,"NE", "DA")</f>
        <v>DA</v>
      </c>
      <c r="C25" s="410" t="s">
        <v>1986</v>
      </c>
      <c r="D25" s="432"/>
      <c r="E25" s="77" t="str">
        <f>IF(AND(B25="DA",Kont!E23&gt;0),Kont!E23,"Nema")</f>
        <v>Nema</v>
      </c>
      <c r="F25" s="8"/>
      <c r="G25" s="18" t="s">
        <v>1294</v>
      </c>
      <c r="H25" s="394" t="s">
        <v>4329</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2892</v>
      </c>
      <c r="D27" s="411"/>
      <c r="E27" s="77" t="str">
        <f>IF(AND(B27="DA",Kont!E281&gt;0),Kont!E281,"Nema")</f>
        <v>Nema</v>
      </c>
      <c r="F27" s="8"/>
      <c r="G27" s="18" t="s">
        <v>1295</v>
      </c>
      <c r="H27" s="394" t="s">
        <v>4330</v>
      </c>
      <c r="I27" s="395"/>
      <c r="J27" s="9" t="s">
        <v>1902</v>
      </c>
      <c r="K27" s="11" t="s">
        <v>4331</v>
      </c>
    </row>
    <row r="28" spans="1:11" ht="3" customHeight="1" x14ac:dyDescent="0.2">
      <c r="A28" s="437"/>
      <c r="F28" s="8"/>
      <c r="G28" s="8"/>
      <c r="H28" s="8"/>
      <c r="I28" s="8"/>
      <c r="J28" s="8"/>
      <c r="K28" s="8"/>
    </row>
    <row r="29" spans="1:11" ht="15" customHeight="1" x14ac:dyDescent="0.2">
      <c r="A29" s="437"/>
      <c r="B29" s="35" t="str">
        <f>IF(SUM(Skriveni!C1299:D1434)&lt;&gt;0,"DA","NE")</f>
        <v>DA</v>
      </c>
      <c r="C29" s="392" t="s">
        <v>1987</v>
      </c>
      <c r="D29" s="393"/>
      <c r="E29" s="77" t="str">
        <f>IF(AND(B29="DA",Kont!E308&gt;0),Kont!E308,"Nema")</f>
        <v>Nema</v>
      </c>
      <c r="F29" s="8"/>
      <c r="G29" s="18" t="s">
        <v>1903</v>
      </c>
      <c r="H29" s="396" t="s">
        <v>4332</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4328</v>
      </c>
      <c r="C31" s="410" t="s">
        <v>3303</v>
      </c>
      <c r="D31" s="411"/>
      <c r="E31" s="77" t="str">
        <f>IF(Kont!E304&gt;0,Kont!E304,"Nema")</f>
        <v>Nema</v>
      </c>
      <c r="F31" s="8"/>
      <c r="G31" s="9" t="s">
        <v>1904</v>
      </c>
      <c r="H31" s="396" t="s">
        <v>4333</v>
      </c>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109</v>
      </c>
      <c r="D33" s="400"/>
      <c r="E33" s="77" t="str">
        <f>IF(AND(B33="DA",Kont!E300&gt;0),Kont!E300,"Nema")</f>
        <v>Nema</v>
      </c>
      <c r="F33" s="8"/>
      <c r="G33" s="18" t="s">
        <v>1331</v>
      </c>
      <c r="H33" s="407" t="s">
        <v>4334</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2047</v>
      </c>
      <c r="C38" s="412"/>
      <c r="D38" s="412"/>
      <c r="E38" s="412"/>
      <c r="F38" s="412"/>
      <c r="G38" s="412"/>
      <c r="H38" s="412"/>
      <c r="I38" s="212" t="s">
        <v>4186</v>
      </c>
      <c r="J38" s="91" t="s">
        <v>3365</v>
      </c>
      <c r="K38" s="92" t="s">
        <v>3366</v>
      </c>
    </row>
    <row r="39" spans="1:11" ht="12.95" customHeight="1" x14ac:dyDescent="0.2">
      <c r="A39" s="433" t="s">
        <v>3099</v>
      </c>
      <c r="B39" s="405" t="str">
        <f>PRRAS!B12</f>
        <v xml:space="preserve">PRIHODI POSLOVANJA (AOP 002+039+045+077+101+119+128+134) </v>
      </c>
      <c r="C39" s="405"/>
      <c r="D39" s="405"/>
      <c r="E39" s="405"/>
      <c r="F39" s="405"/>
      <c r="G39" s="405"/>
      <c r="H39" s="405"/>
      <c r="I39" s="93">
        <f>PRRAS!C12</f>
        <v>1</v>
      </c>
      <c r="J39" s="94">
        <f>PRRAS!D12</f>
        <v>4202125</v>
      </c>
      <c r="K39" s="95">
        <f>PRRAS!E12</f>
        <v>3850210</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2538109</v>
      </c>
      <c r="K40" s="98">
        <f>PRRAS!E157</f>
        <v>2908464</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740472</v>
      </c>
      <c r="K41" s="98">
        <f>PRRAS!E651</f>
        <v>98201</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0</v>
      </c>
      <c r="K42" s="101">
        <f>PRRAS!E652</f>
        <v>0</v>
      </c>
    </row>
    <row r="43" spans="1:11" ht="22.5" x14ac:dyDescent="0.2">
      <c r="A43" s="211"/>
      <c r="B43" s="412" t="s">
        <v>2047</v>
      </c>
      <c r="C43" s="412"/>
      <c r="D43" s="412"/>
      <c r="E43" s="412"/>
      <c r="F43" s="412"/>
      <c r="G43" s="412"/>
      <c r="H43" s="412"/>
      <c r="I43" s="212" t="s">
        <v>4186</v>
      </c>
      <c r="J43" s="91" t="s">
        <v>3144</v>
      </c>
      <c r="K43" s="92" t="s">
        <v>3145</v>
      </c>
    </row>
    <row r="44" spans="1:11" ht="12.95" customHeight="1" x14ac:dyDescent="0.2">
      <c r="A44" s="433" t="s">
        <v>2494</v>
      </c>
      <c r="B44" s="405" t="str">
        <f>Bil!B13</f>
        <v>Nefinancijska imovina (AOP 003+007+046+047+051+058)</v>
      </c>
      <c r="C44" s="406"/>
      <c r="D44" s="406"/>
      <c r="E44" s="406"/>
      <c r="F44" s="406"/>
      <c r="G44" s="406"/>
      <c r="H44" s="406"/>
      <c r="I44" s="93">
        <f>Bil!C13</f>
        <v>2</v>
      </c>
      <c r="J44" s="94">
        <f>Bil!D13</f>
        <v>17624726</v>
      </c>
      <c r="K44" s="95">
        <f>Bil!E13</f>
        <v>18591415</v>
      </c>
    </row>
    <row r="45" spans="1:11" ht="12.95" customHeight="1" x14ac:dyDescent="0.2">
      <c r="A45" s="434"/>
      <c r="B45" s="403" t="str">
        <f>Bil!B74</f>
        <v>Financijska imovina (AOP 064+073+082+113+129+141+159+165)</v>
      </c>
      <c r="C45" s="428"/>
      <c r="D45" s="428"/>
      <c r="E45" s="428"/>
      <c r="F45" s="428"/>
      <c r="G45" s="428"/>
      <c r="H45" s="428"/>
      <c r="I45" s="96">
        <f>Bil!C74</f>
        <v>63</v>
      </c>
      <c r="J45" s="97">
        <f>Bil!D74</f>
        <v>5135895</v>
      </c>
      <c r="K45" s="98">
        <f>Bil!E74</f>
        <v>4499453</v>
      </c>
    </row>
    <row r="46" spans="1:11" ht="12.95" customHeight="1" x14ac:dyDescent="0.2">
      <c r="A46" s="434"/>
      <c r="B46" s="403" t="str">
        <f>Bil!B181</f>
        <v>Obveze (AOP 171+183+184+200+228)</v>
      </c>
      <c r="C46" s="428"/>
      <c r="D46" s="428"/>
      <c r="E46" s="428"/>
      <c r="F46" s="428"/>
      <c r="G46" s="428"/>
      <c r="H46" s="428"/>
      <c r="I46" s="96">
        <f>Bil!C181</f>
        <v>170</v>
      </c>
      <c r="J46" s="97">
        <f>Bil!D181</f>
        <v>61540</v>
      </c>
      <c r="K46" s="98">
        <f>Bil!E181</f>
        <v>81511</v>
      </c>
    </row>
    <row r="47" spans="1:11" ht="12.95" customHeight="1" x14ac:dyDescent="0.2">
      <c r="A47" s="435"/>
      <c r="B47" s="413" t="str">
        <f>Bil!B242</f>
        <v>Vlastiti izvori (AOP 232 + 239 - 248 + 249 do 251)</v>
      </c>
      <c r="C47" s="414"/>
      <c r="D47" s="414"/>
      <c r="E47" s="414"/>
      <c r="F47" s="414"/>
      <c r="G47" s="414"/>
      <c r="H47" s="414"/>
      <c r="I47" s="99">
        <f>Bil!C242</f>
        <v>231</v>
      </c>
      <c r="J47" s="100">
        <f>Bil!D242</f>
        <v>22699081</v>
      </c>
      <c r="K47" s="101">
        <f>Bil!E242</f>
        <v>23009357</v>
      </c>
    </row>
    <row r="48" spans="1:11" ht="22.5" x14ac:dyDescent="0.2">
      <c r="A48" s="211"/>
      <c r="B48" s="412" t="s">
        <v>2047</v>
      </c>
      <c r="C48" s="412"/>
      <c r="D48" s="412"/>
      <c r="E48" s="412"/>
      <c r="F48" s="412"/>
      <c r="G48" s="412"/>
      <c r="H48" s="412"/>
      <c r="I48" s="212" t="s">
        <v>4186</v>
      </c>
      <c r="J48" s="91" t="s">
        <v>3365</v>
      </c>
      <c r="K48" s="92" t="s">
        <v>3366</v>
      </c>
    </row>
    <row r="49" spans="1:11" ht="12.95" customHeight="1" x14ac:dyDescent="0.2">
      <c r="A49" s="433" t="s">
        <v>2492</v>
      </c>
      <c r="B49" s="405" t="str">
        <f>RasF!B12</f>
        <v>Opće javne usluge (AOP 002+006+009+013 do 017)</v>
      </c>
      <c r="C49" s="405"/>
      <c r="D49" s="405"/>
      <c r="E49" s="405"/>
      <c r="F49" s="405"/>
      <c r="G49" s="405"/>
      <c r="H49" s="405"/>
      <c r="I49" s="93">
        <f>RasF!C12</f>
        <v>1</v>
      </c>
      <c r="J49" s="94">
        <f>RasF!D12</f>
        <v>952501</v>
      </c>
      <c r="K49" s="95">
        <f>RasF!E12</f>
        <v>1081436</v>
      </c>
    </row>
    <row r="50" spans="1:11" ht="12.95" customHeight="1" x14ac:dyDescent="0.2">
      <c r="A50" s="434"/>
      <c r="B50" s="403" t="str">
        <f>RasF!B42</f>
        <v>Ekonomski poslovi (AOP 032+035+039+046+050+056+057+062+070)</v>
      </c>
      <c r="C50" s="403"/>
      <c r="D50" s="403"/>
      <c r="E50" s="403"/>
      <c r="F50" s="403"/>
      <c r="G50" s="403"/>
      <c r="H50" s="403"/>
      <c r="I50" s="96">
        <f>RasF!C42</f>
        <v>31</v>
      </c>
      <c r="J50" s="97">
        <f>RasF!D42</f>
        <v>1063085</v>
      </c>
      <c r="K50" s="98">
        <f>RasF!E42</f>
        <v>1261281</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252272</v>
      </c>
      <c r="K51" s="98">
        <f>RasF!E95</f>
        <v>112157</v>
      </c>
    </row>
    <row r="52" spans="1:11" ht="12.95" customHeight="1" x14ac:dyDescent="0.2">
      <c r="A52" s="434"/>
      <c r="B52" s="403" t="str">
        <f>RasF!B121</f>
        <v>Obrazovanje (AOP 111+114+117+118+121 do 124)</v>
      </c>
      <c r="C52" s="403"/>
      <c r="D52" s="403"/>
      <c r="E52" s="403"/>
      <c r="F52" s="403"/>
      <c r="G52" s="403"/>
      <c r="H52" s="403"/>
      <c r="I52" s="96">
        <f>RasF!C121</f>
        <v>110</v>
      </c>
      <c r="J52" s="97">
        <f>RasF!D121</f>
        <v>325679</v>
      </c>
      <c r="K52" s="98">
        <f>RasF!E121</f>
        <v>560664</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3683776</v>
      </c>
      <c r="K53" s="101">
        <f>RasF!E148</f>
        <v>4494271</v>
      </c>
    </row>
    <row r="54" spans="1:11" ht="22.5" x14ac:dyDescent="0.2">
      <c r="A54" s="211"/>
      <c r="B54" s="412" t="s">
        <v>2047</v>
      </c>
      <c r="C54" s="412"/>
      <c r="D54" s="412"/>
      <c r="E54" s="412"/>
      <c r="F54" s="412"/>
      <c r="G54" s="412"/>
      <c r="H54" s="412"/>
      <c r="I54" s="212" t="s">
        <v>4186</v>
      </c>
      <c r="J54" s="91" t="s">
        <v>783</v>
      </c>
      <c r="K54" s="92" t="s">
        <v>784</v>
      </c>
    </row>
    <row r="55" spans="1:11" ht="12.95" customHeight="1" x14ac:dyDescent="0.2">
      <c r="A55" s="433" t="s">
        <v>2493</v>
      </c>
      <c r="B55" s="406" t="str">
        <f>PVRIO!B12</f>
        <v>Promjene u vrijednosti i obujmu imovine (AOP 002+018)</v>
      </c>
      <c r="C55" s="406"/>
      <c r="D55" s="406"/>
      <c r="E55" s="406"/>
      <c r="F55" s="406"/>
      <c r="G55" s="406"/>
      <c r="H55" s="406"/>
      <c r="I55" s="93">
        <f>PVRIO!C12</f>
        <v>1</v>
      </c>
      <c r="J55" s="94">
        <f>PVRIO!D12</f>
        <v>117448</v>
      </c>
      <c r="K55" s="95">
        <f>PVRIO!E12</f>
        <v>6051</v>
      </c>
    </row>
    <row r="56" spans="1:11" ht="12.95" customHeight="1" x14ac:dyDescent="0.2">
      <c r="A56" s="434"/>
      <c r="B56" s="428" t="str">
        <f>PVRIO!B29</f>
        <v>Promjene u obujmu imovine (AOP 019+026)</v>
      </c>
      <c r="C56" s="428"/>
      <c r="D56" s="428"/>
      <c r="E56" s="428"/>
      <c r="F56" s="428"/>
      <c r="G56" s="428"/>
      <c r="H56" s="428"/>
      <c r="I56" s="96">
        <f>PVRIO!C29</f>
        <v>18</v>
      </c>
      <c r="J56" s="97">
        <f>PVRIO!D29</f>
        <v>117448</v>
      </c>
      <c r="K56" s="98">
        <f>PVRIO!E29</f>
        <v>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0</v>
      </c>
    </row>
    <row r="59" spans="1:11" ht="22.5" x14ac:dyDescent="0.2">
      <c r="A59" s="211"/>
      <c r="B59" s="412" t="s">
        <v>2047</v>
      </c>
      <c r="C59" s="412"/>
      <c r="D59" s="412"/>
      <c r="E59" s="412"/>
      <c r="F59" s="412"/>
      <c r="G59" s="412"/>
      <c r="H59" s="412"/>
      <c r="I59" s="212" t="s">
        <v>4186</v>
      </c>
      <c r="J59" s="91"/>
      <c r="K59" s="92" t="s">
        <v>981</v>
      </c>
    </row>
    <row r="60" spans="1:11" ht="12.95" customHeight="1" x14ac:dyDescent="0.2">
      <c r="A60" s="433" t="s">
        <v>2495</v>
      </c>
      <c r="B60" s="406" t="str">
        <f>Obv!B12</f>
        <v>Stanje obveza 1. siječnja (=AOP 038* iz Izvještaja o obvezama za prethodnu godinu)</v>
      </c>
      <c r="C60" s="406"/>
      <c r="D60" s="406"/>
      <c r="E60" s="406"/>
      <c r="F60" s="406"/>
      <c r="G60" s="406"/>
      <c r="H60" s="406"/>
      <c r="I60" s="93">
        <f>Obv!C12</f>
        <v>1</v>
      </c>
      <c r="J60" s="204"/>
      <c r="K60" s="95">
        <f>Obv!D12</f>
        <v>61540</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81512</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807</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80705</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3101</v>
      </c>
      <c r="B67" s="422"/>
      <c r="C67" s="422"/>
      <c r="D67" s="422"/>
      <c r="E67" s="12"/>
      <c r="F67" s="17"/>
      <c r="G67" s="12"/>
      <c r="H67" s="423" t="s">
        <v>3860</v>
      </c>
      <c r="I67" s="424"/>
      <c r="J67" s="424"/>
      <c r="K67" s="42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3717</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3719</v>
      </c>
      <c r="C111" s="1">
        <v>16</v>
      </c>
      <c r="E111" s="40">
        <v>111</v>
      </c>
    </row>
    <row r="112" spans="1:5" ht="12.75" hidden="1" customHeight="1" x14ac:dyDescent="0.2">
      <c r="A112" s="1">
        <v>2</v>
      </c>
      <c r="B112" s="1" t="s">
        <v>3720</v>
      </c>
      <c r="C112" s="1">
        <v>14</v>
      </c>
      <c r="E112" s="40">
        <v>112</v>
      </c>
    </row>
    <row r="113" spans="1:5" ht="12.75" hidden="1" customHeight="1" x14ac:dyDescent="0.2">
      <c r="A113" s="1">
        <v>3</v>
      </c>
      <c r="B113" s="1" t="s">
        <v>3721</v>
      </c>
      <c r="C113" s="1">
        <v>16</v>
      </c>
      <c r="E113" s="40">
        <v>113</v>
      </c>
    </row>
    <row r="114" spans="1:5" ht="12.75" hidden="1" customHeight="1" x14ac:dyDescent="0.2">
      <c r="A114" s="1">
        <v>4</v>
      </c>
      <c r="B114" s="1" t="s">
        <v>3722</v>
      </c>
      <c r="C114" s="1">
        <v>8</v>
      </c>
      <c r="E114" s="40">
        <v>114</v>
      </c>
    </row>
    <row r="115" spans="1:5" ht="12.75" hidden="1" customHeight="1" x14ac:dyDescent="0.2">
      <c r="A115" s="1">
        <v>5</v>
      </c>
      <c r="B115" s="1" t="s">
        <v>3723</v>
      </c>
      <c r="C115" s="1">
        <v>18</v>
      </c>
      <c r="E115" s="40">
        <v>115</v>
      </c>
    </row>
    <row r="116" spans="1:5" ht="12.75" hidden="1" customHeight="1" x14ac:dyDescent="0.2">
      <c r="A116" s="1">
        <v>6</v>
      </c>
      <c r="B116" s="1" t="s">
        <v>3724</v>
      </c>
      <c r="C116" s="1">
        <v>18</v>
      </c>
      <c r="E116" s="40">
        <v>116</v>
      </c>
    </row>
    <row r="117" spans="1:5" ht="12.75" hidden="1" customHeight="1" x14ac:dyDescent="0.2">
      <c r="A117" s="1">
        <v>7</v>
      </c>
      <c r="B117" s="1" t="s">
        <v>3725</v>
      </c>
      <c r="C117" s="1">
        <v>4</v>
      </c>
      <c r="E117" s="40">
        <v>119</v>
      </c>
    </row>
    <row r="118" spans="1:5" ht="12.75" hidden="1" customHeight="1" x14ac:dyDescent="0.2">
      <c r="A118" s="1">
        <v>8</v>
      </c>
      <c r="B118" s="1" t="s">
        <v>3726</v>
      </c>
      <c r="C118" s="1">
        <v>8</v>
      </c>
      <c r="E118" s="40">
        <v>121</v>
      </c>
    </row>
    <row r="119" spans="1:5" ht="12.75" hidden="1" customHeight="1" x14ac:dyDescent="0.2">
      <c r="A119" s="1">
        <v>9</v>
      </c>
      <c r="B119" s="1" t="s">
        <v>3727</v>
      </c>
      <c r="C119" s="1">
        <v>17</v>
      </c>
      <c r="E119" s="40">
        <v>122</v>
      </c>
    </row>
    <row r="120" spans="1:5" ht="12.75" hidden="1" customHeight="1" x14ac:dyDescent="0.2">
      <c r="A120" s="1">
        <v>10</v>
      </c>
      <c r="B120" s="1" t="s">
        <v>3728</v>
      </c>
      <c r="C120" s="1">
        <v>12</v>
      </c>
      <c r="E120" s="40">
        <v>123</v>
      </c>
    </row>
    <row r="121" spans="1:5" ht="12.75" hidden="1" customHeight="1" x14ac:dyDescent="0.2">
      <c r="A121" s="1">
        <v>11</v>
      </c>
      <c r="B121" s="1" t="s">
        <v>3729</v>
      </c>
      <c r="C121" s="1">
        <v>2</v>
      </c>
      <c r="E121" s="40">
        <v>124</v>
      </c>
    </row>
    <row r="122" spans="1:5" ht="12.75" hidden="1" customHeight="1" x14ac:dyDescent="0.2">
      <c r="A122" s="1">
        <v>12</v>
      </c>
      <c r="B122" s="1" t="s">
        <v>3730</v>
      </c>
      <c r="C122" s="1">
        <v>5</v>
      </c>
      <c r="E122" s="40">
        <v>125</v>
      </c>
    </row>
    <row r="123" spans="1:5" ht="12.75" hidden="1" customHeight="1" x14ac:dyDescent="0.2">
      <c r="A123" s="1">
        <v>13</v>
      </c>
      <c r="B123" s="1" t="s">
        <v>3731</v>
      </c>
      <c r="C123" s="1">
        <v>14</v>
      </c>
      <c r="E123" s="40">
        <v>125</v>
      </c>
    </row>
    <row r="124" spans="1:5" ht="12.75" hidden="1" customHeight="1" x14ac:dyDescent="0.2">
      <c r="A124" s="1">
        <v>15</v>
      </c>
      <c r="B124" s="1" t="s">
        <v>3732</v>
      </c>
      <c r="C124" s="1">
        <v>20</v>
      </c>
      <c r="E124" s="40">
        <v>126</v>
      </c>
    </row>
    <row r="125" spans="1:5" ht="12.75" hidden="1" customHeight="1" x14ac:dyDescent="0.2">
      <c r="A125" s="1">
        <v>16</v>
      </c>
      <c r="B125" s="1" t="s">
        <v>3733</v>
      </c>
      <c r="C125" s="1">
        <v>14</v>
      </c>
      <c r="E125" s="40">
        <v>127</v>
      </c>
    </row>
    <row r="126" spans="1:5" ht="12.75" hidden="1" customHeight="1" x14ac:dyDescent="0.2">
      <c r="A126" s="1">
        <v>17</v>
      </c>
      <c r="B126" s="1" t="s">
        <v>3734</v>
      </c>
      <c r="C126" s="1">
        <v>13</v>
      </c>
      <c r="E126" s="40">
        <v>128</v>
      </c>
    </row>
    <row r="127" spans="1:5" ht="12.75" hidden="1" customHeight="1" x14ac:dyDescent="0.2">
      <c r="A127" s="1">
        <v>18</v>
      </c>
      <c r="B127" s="1" t="s">
        <v>4205</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3762</v>
      </c>
      <c r="C244" s="1">
        <v>3</v>
      </c>
      <c r="E244" s="40">
        <v>2015</v>
      </c>
    </row>
    <row r="245" spans="1:5" ht="12.75" hidden="1" customHeight="1" x14ac:dyDescent="0.2">
      <c r="A245" s="1">
        <v>151</v>
      </c>
      <c r="B245" s="1" t="s">
        <v>3763</v>
      </c>
      <c r="C245" s="1">
        <v>5</v>
      </c>
      <c r="E245" s="40">
        <v>2016</v>
      </c>
    </row>
    <row r="246" spans="1:5" ht="12.75" hidden="1" customHeight="1" x14ac:dyDescent="0.2">
      <c r="A246" s="1">
        <v>152</v>
      </c>
      <c r="B246" s="1" t="s">
        <v>3764</v>
      </c>
      <c r="C246" s="1">
        <v>2</v>
      </c>
      <c r="E246" s="40">
        <v>2017</v>
      </c>
    </row>
    <row r="247" spans="1:5" ht="12.75" hidden="1" customHeight="1" x14ac:dyDescent="0.2">
      <c r="A247" s="1">
        <v>153</v>
      </c>
      <c r="B247" s="1" t="s">
        <v>3765</v>
      </c>
      <c r="C247" s="1">
        <v>17</v>
      </c>
      <c r="E247" s="40">
        <v>2020</v>
      </c>
    </row>
    <row r="248" spans="1:5" ht="12.75" hidden="1" customHeight="1" x14ac:dyDescent="0.2">
      <c r="A248" s="1">
        <v>154</v>
      </c>
      <c r="B248" s="1" t="s">
        <v>3766</v>
      </c>
      <c r="C248" s="1">
        <v>16</v>
      </c>
      <c r="E248" s="40">
        <v>2030</v>
      </c>
    </row>
    <row r="249" spans="1:5" ht="12.75" hidden="1" customHeight="1" x14ac:dyDescent="0.2">
      <c r="A249" s="1">
        <v>155</v>
      </c>
      <c r="B249" s="1" t="s">
        <v>3767</v>
      </c>
      <c r="C249" s="1">
        <v>17</v>
      </c>
      <c r="E249" s="40">
        <v>2041</v>
      </c>
    </row>
    <row r="250" spans="1:5" ht="12.75" hidden="1" customHeight="1" x14ac:dyDescent="0.2">
      <c r="A250" s="1">
        <v>156</v>
      </c>
      <c r="B250" s="1" t="s">
        <v>3768</v>
      </c>
      <c r="C250" s="1">
        <v>5</v>
      </c>
      <c r="E250" s="40">
        <v>2042</v>
      </c>
    </row>
    <row r="251" spans="1:5" ht="12.75" hidden="1" customHeight="1" x14ac:dyDescent="0.2">
      <c r="A251" s="1">
        <v>158</v>
      </c>
      <c r="B251" s="1" t="s">
        <v>3769</v>
      </c>
      <c r="C251" s="1">
        <v>1</v>
      </c>
      <c r="E251" s="40">
        <v>2051</v>
      </c>
    </row>
    <row r="252" spans="1:5" ht="12.75" hidden="1" customHeight="1" x14ac:dyDescent="0.2">
      <c r="A252" s="1">
        <v>159</v>
      </c>
      <c r="B252" s="1" t="s">
        <v>3770</v>
      </c>
      <c r="C252" s="1">
        <v>16</v>
      </c>
      <c r="E252" s="40">
        <v>2052</v>
      </c>
    </row>
    <row r="253" spans="1:5" ht="12.75" hidden="1" customHeight="1" x14ac:dyDescent="0.2">
      <c r="A253" s="1">
        <v>161</v>
      </c>
      <c r="B253" s="1" t="s">
        <v>3771</v>
      </c>
      <c r="C253" s="1">
        <v>7</v>
      </c>
      <c r="E253" s="40">
        <v>2053</v>
      </c>
    </row>
    <row r="254" spans="1:5" ht="12.75" hidden="1" customHeight="1" x14ac:dyDescent="0.2">
      <c r="A254" s="1">
        <v>163</v>
      </c>
      <c r="B254" s="1" t="s">
        <v>3772</v>
      </c>
      <c r="C254" s="1">
        <v>1</v>
      </c>
      <c r="E254" s="40">
        <v>2059</v>
      </c>
    </row>
    <row r="255" spans="1:5" ht="12.75" hidden="1" customHeight="1" x14ac:dyDescent="0.2">
      <c r="A255" s="1">
        <v>164</v>
      </c>
      <c r="B255" s="1" t="s">
        <v>3773</v>
      </c>
      <c r="C255" s="1">
        <v>11</v>
      </c>
      <c r="E255" s="40">
        <v>2060</v>
      </c>
    </row>
    <row r="256" spans="1:5" ht="12.75" hidden="1" customHeight="1" x14ac:dyDescent="0.2">
      <c r="A256" s="1">
        <v>165</v>
      </c>
      <c r="B256" s="1" t="s">
        <v>3774</v>
      </c>
      <c r="C256" s="1">
        <v>5</v>
      </c>
      <c r="E256" s="40">
        <v>2110</v>
      </c>
    </row>
    <row r="257" spans="1:5" ht="12.75" hidden="1" customHeight="1" x14ac:dyDescent="0.2">
      <c r="A257" s="1">
        <v>166</v>
      </c>
      <c r="B257" s="1" t="s">
        <v>3775</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3735</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4000</v>
      </c>
      <c r="C285" s="1">
        <v>19</v>
      </c>
      <c r="E285" s="40">
        <v>2370</v>
      </c>
    </row>
    <row r="286" spans="1:5" ht="12.75" hidden="1" customHeight="1" x14ac:dyDescent="0.2">
      <c r="A286" s="1">
        <v>199</v>
      </c>
      <c r="B286" s="1" t="s">
        <v>4001</v>
      </c>
      <c r="C286" s="1">
        <v>7</v>
      </c>
      <c r="E286" s="40">
        <v>2391</v>
      </c>
    </row>
    <row r="287" spans="1:5" ht="12.75" hidden="1" customHeight="1" x14ac:dyDescent="0.2">
      <c r="A287" s="1">
        <v>200</v>
      </c>
      <c r="B287" s="1" t="s">
        <v>4002</v>
      </c>
      <c r="C287" s="1">
        <v>2</v>
      </c>
      <c r="E287" s="40">
        <v>2399</v>
      </c>
    </row>
    <row r="288" spans="1:5" ht="12.75" hidden="1" customHeight="1" x14ac:dyDescent="0.2">
      <c r="A288" s="1">
        <v>201</v>
      </c>
      <c r="B288" s="1" t="s">
        <v>4003</v>
      </c>
      <c r="C288" s="1">
        <v>6</v>
      </c>
      <c r="E288" s="40">
        <v>2410</v>
      </c>
    </row>
    <row r="289" spans="1:5" ht="12.75" hidden="1" customHeight="1" x14ac:dyDescent="0.2">
      <c r="A289" s="1">
        <v>202</v>
      </c>
      <c r="B289" s="1" t="s">
        <v>4004</v>
      </c>
      <c r="C289" s="1">
        <v>6</v>
      </c>
      <c r="E289" s="40">
        <v>2420</v>
      </c>
    </row>
    <row r="290" spans="1:5" ht="12.75" hidden="1" customHeight="1" x14ac:dyDescent="0.2">
      <c r="A290" s="1">
        <v>203</v>
      </c>
      <c r="B290" s="1" t="s">
        <v>4005</v>
      </c>
      <c r="C290" s="1">
        <v>6</v>
      </c>
      <c r="E290" s="40">
        <v>2431</v>
      </c>
    </row>
    <row r="291" spans="1:5" ht="12.75" hidden="1" customHeight="1" x14ac:dyDescent="0.2">
      <c r="A291" s="1">
        <v>204</v>
      </c>
      <c r="B291" s="1" t="s">
        <v>4006</v>
      </c>
      <c r="C291" s="1">
        <v>19</v>
      </c>
      <c r="E291" s="40">
        <v>2432</v>
      </c>
    </row>
    <row r="292" spans="1:5" ht="12.75" hidden="1" customHeight="1" x14ac:dyDescent="0.2">
      <c r="A292" s="1">
        <v>205</v>
      </c>
      <c r="B292" s="1" t="s">
        <v>4007</v>
      </c>
      <c r="C292" s="1">
        <v>14</v>
      </c>
      <c r="E292" s="40">
        <v>2433</v>
      </c>
    </row>
    <row r="293" spans="1:5" ht="12.75" hidden="1" customHeight="1" x14ac:dyDescent="0.2">
      <c r="A293" s="1">
        <v>206</v>
      </c>
      <c r="B293" s="1" t="s">
        <v>4008</v>
      </c>
      <c r="C293" s="1">
        <v>20</v>
      </c>
      <c r="E293" s="40">
        <v>2434</v>
      </c>
    </row>
    <row r="294" spans="1:5" ht="12.75" hidden="1" customHeight="1" x14ac:dyDescent="0.2">
      <c r="A294" s="1">
        <v>208</v>
      </c>
      <c r="B294" s="1" t="s">
        <v>4009</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3626</v>
      </c>
      <c r="C324" s="1">
        <v>5</v>
      </c>
      <c r="E324" s="40">
        <v>2630</v>
      </c>
    </row>
    <row r="325" spans="1:5" ht="12.75" hidden="1" customHeight="1" x14ac:dyDescent="0.2">
      <c r="A325" s="1">
        <v>245</v>
      </c>
      <c r="B325" s="1" t="s">
        <v>3627</v>
      </c>
      <c r="C325" s="1">
        <v>10</v>
      </c>
      <c r="E325" s="40">
        <v>2640</v>
      </c>
    </row>
    <row r="326" spans="1:5" ht="12.75" hidden="1" customHeight="1" x14ac:dyDescent="0.2">
      <c r="A326" s="1">
        <v>246</v>
      </c>
      <c r="B326" s="1" t="s">
        <v>3628</v>
      </c>
      <c r="C326" s="1">
        <v>18</v>
      </c>
      <c r="E326" s="40">
        <v>2651</v>
      </c>
    </row>
    <row r="327" spans="1:5" ht="12.75" hidden="1" customHeight="1" x14ac:dyDescent="0.2">
      <c r="A327" s="1">
        <v>247</v>
      </c>
      <c r="B327" s="1" t="s">
        <v>3629</v>
      </c>
      <c r="C327" s="1">
        <v>5</v>
      </c>
      <c r="E327" s="40">
        <v>2652</v>
      </c>
    </row>
    <row r="328" spans="1:5" ht="12.75" hidden="1" customHeight="1" x14ac:dyDescent="0.2">
      <c r="A328" s="1">
        <v>248</v>
      </c>
      <c r="B328" s="1" t="s">
        <v>3630</v>
      </c>
      <c r="C328" s="1">
        <v>2</v>
      </c>
      <c r="E328" s="40">
        <v>2660</v>
      </c>
    </row>
    <row r="329" spans="1:5" ht="12.75" hidden="1" customHeight="1" x14ac:dyDescent="0.2">
      <c r="A329" s="1">
        <v>249</v>
      </c>
      <c r="B329" s="1" t="s">
        <v>3631</v>
      </c>
      <c r="C329" s="1">
        <v>17</v>
      </c>
      <c r="E329" s="40">
        <v>2670</v>
      </c>
    </row>
    <row r="330" spans="1:5" ht="12.75" hidden="1" customHeight="1" x14ac:dyDescent="0.2">
      <c r="A330" s="1">
        <v>250</v>
      </c>
      <c r="B330" s="1" t="s">
        <v>3632</v>
      </c>
      <c r="C330" s="1">
        <v>20</v>
      </c>
      <c r="E330" s="40">
        <v>2680</v>
      </c>
    </row>
    <row r="331" spans="1:5" ht="12.75" hidden="1" customHeight="1" x14ac:dyDescent="0.2">
      <c r="A331" s="1">
        <v>251</v>
      </c>
      <c r="B331" s="1" t="s">
        <v>3633</v>
      </c>
      <c r="C331" s="1">
        <v>5</v>
      </c>
      <c r="E331" s="40">
        <v>2711</v>
      </c>
    </row>
    <row r="332" spans="1:5" ht="12.75" hidden="1" customHeight="1" x14ac:dyDescent="0.2">
      <c r="A332" s="1">
        <v>252</v>
      </c>
      <c r="B332" s="1" t="s">
        <v>3634</v>
      </c>
      <c r="C332" s="1">
        <v>8</v>
      </c>
      <c r="E332" s="40">
        <v>2712</v>
      </c>
    </row>
    <row r="333" spans="1:5" ht="12.75" hidden="1" customHeight="1" x14ac:dyDescent="0.2">
      <c r="A333" s="1">
        <v>253</v>
      </c>
      <c r="B333" s="1" t="s">
        <v>3635</v>
      </c>
      <c r="C333" s="1">
        <v>8</v>
      </c>
      <c r="E333" s="40">
        <v>2720</v>
      </c>
    </row>
    <row r="334" spans="1:5" ht="12.75" hidden="1" customHeight="1" x14ac:dyDescent="0.2">
      <c r="A334" s="1">
        <v>254</v>
      </c>
      <c r="B334" s="1" t="s">
        <v>3636</v>
      </c>
      <c r="C334" s="1">
        <v>18</v>
      </c>
      <c r="E334" s="40">
        <v>2731</v>
      </c>
    </row>
    <row r="335" spans="1:5" ht="12.75" hidden="1" customHeight="1" x14ac:dyDescent="0.2">
      <c r="A335" s="1">
        <v>256</v>
      </c>
      <c r="B335" s="1" t="s">
        <v>3637</v>
      </c>
      <c r="C335" s="1">
        <v>2</v>
      </c>
      <c r="E335" s="40">
        <v>2732</v>
      </c>
    </row>
    <row r="336" spans="1:5" ht="12.75" hidden="1" customHeight="1" x14ac:dyDescent="0.2">
      <c r="A336" s="1">
        <v>257</v>
      </c>
      <c r="B336" s="1" t="s">
        <v>3638</v>
      </c>
      <c r="C336" s="1">
        <v>14</v>
      </c>
      <c r="E336" s="40">
        <v>2733</v>
      </c>
    </row>
    <row r="337" spans="1:5" ht="12.75" hidden="1" customHeight="1" x14ac:dyDescent="0.2">
      <c r="A337" s="1">
        <v>258</v>
      </c>
      <c r="B337" s="1" t="s">
        <v>3639</v>
      </c>
      <c r="C337" s="1">
        <v>17</v>
      </c>
      <c r="E337" s="40">
        <v>2740</v>
      </c>
    </row>
    <row r="338" spans="1:5" ht="12.75" hidden="1" customHeight="1" x14ac:dyDescent="0.2">
      <c r="A338" s="1">
        <v>259</v>
      </c>
      <c r="B338" s="1" t="s">
        <v>3640</v>
      </c>
      <c r="C338" s="1">
        <v>3</v>
      </c>
      <c r="E338" s="40">
        <v>2751</v>
      </c>
    </row>
    <row r="339" spans="1:5" ht="12.75" hidden="1" customHeight="1" x14ac:dyDescent="0.2">
      <c r="A339" s="1">
        <v>260</v>
      </c>
      <c r="B339" s="1" t="s">
        <v>3641</v>
      </c>
      <c r="C339" s="1">
        <v>5</v>
      </c>
      <c r="E339" s="40">
        <v>2752</v>
      </c>
    </row>
    <row r="340" spans="1:5" ht="12.75" hidden="1" customHeight="1" x14ac:dyDescent="0.2">
      <c r="A340" s="1">
        <v>261</v>
      </c>
      <c r="B340" s="1" t="s">
        <v>3642</v>
      </c>
      <c r="C340" s="1">
        <v>8</v>
      </c>
      <c r="E340" s="40">
        <v>2790</v>
      </c>
    </row>
    <row r="341" spans="1:5" ht="12.75" hidden="1" customHeight="1" x14ac:dyDescent="0.2">
      <c r="A341" s="1">
        <v>263</v>
      </c>
      <c r="B341" s="1" t="s">
        <v>3643</v>
      </c>
      <c r="C341" s="1">
        <v>18</v>
      </c>
      <c r="E341" s="40">
        <v>2811</v>
      </c>
    </row>
    <row r="342" spans="1:5" ht="12.75" hidden="1" customHeight="1" x14ac:dyDescent="0.2">
      <c r="A342" s="1">
        <v>264</v>
      </c>
      <c r="B342" s="1" t="s">
        <v>3644</v>
      </c>
      <c r="C342" s="1">
        <v>19</v>
      </c>
      <c r="E342" s="40">
        <v>2812</v>
      </c>
    </row>
    <row r="343" spans="1:5" ht="12.75" hidden="1" customHeight="1" x14ac:dyDescent="0.2">
      <c r="A343" s="1">
        <v>265</v>
      </c>
      <c r="B343" s="1" t="s">
        <v>3645</v>
      </c>
      <c r="C343" s="1">
        <v>2</v>
      </c>
      <c r="E343" s="40">
        <v>2813</v>
      </c>
    </row>
    <row r="344" spans="1:5" ht="12.75" hidden="1" customHeight="1" x14ac:dyDescent="0.2">
      <c r="A344" s="1">
        <v>266</v>
      </c>
      <c r="B344" s="1" t="s">
        <v>3646</v>
      </c>
      <c r="C344" s="1">
        <v>10</v>
      </c>
      <c r="E344" s="40">
        <v>2814</v>
      </c>
    </row>
    <row r="345" spans="1:5" ht="12.75" hidden="1" customHeight="1" x14ac:dyDescent="0.2">
      <c r="A345" s="1">
        <v>267</v>
      </c>
      <c r="B345" s="1" t="s">
        <v>3647</v>
      </c>
      <c r="C345" s="1">
        <v>17</v>
      </c>
      <c r="E345" s="40">
        <v>2815</v>
      </c>
    </row>
    <row r="346" spans="1:5" ht="12.75" hidden="1" customHeight="1" x14ac:dyDescent="0.2">
      <c r="A346" s="1">
        <v>268</v>
      </c>
      <c r="B346" s="1" t="s">
        <v>3648</v>
      </c>
      <c r="C346" s="1">
        <v>19</v>
      </c>
      <c r="E346" s="40">
        <v>2821</v>
      </c>
    </row>
    <row r="347" spans="1:5" ht="12.75" hidden="1" customHeight="1" x14ac:dyDescent="0.2">
      <c r="A347" s="1">
        <v>270</v>
      </c>
      <c r="B347" s="1" t="s">
        <v>3649</v>
      </c>
      <c r="C347" s="1">
        <v>6</v>
      </c>
      <c r="E347" s="40">
        <v>2822</v>
      </c>
    </row>
    <row r="348" spans="1:5" ht="12.75" hidden="1" customHeight="1" x14ac:dyDescent="0.2">
      <c r="A348" s="1">
        <v>271</v>
      </c>
      <c r="B348" s="1" t="s">
        <v>3707</v>
      </c>
      <c r="C348" s="1">
        <v>14</v>
      </c>
      <c r="E348" s="40">
        <v>2823</v>
      </c>
    </row>
    <row r="349" spans="1:5" ht="12.75" hidden="1" customHeight="1" x14ac:dyDescent="0.2">
      <c r="A349" s="1">
        <v>273</v>
      </c>
      <c r="B349" s="1" t="s">
        <v>3708</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3896</v>
      </c>
      <c r="C358" s="1">
        <v>10</v>
      </c>
      <c r="E358" s="40">
        <v>2894</v>
      </c>
    </row>
    <row r="359" spans="1:5" ht="12.75" hidden="1" customHeight="1" x14ac:dyDescent="0.2">
      <c r="A359" s="1">
        <v>284</v>
      </c>
      <c r="B359" s="1" t="s">
        <v>3897</v>
      </c>
      <c r="C359" s="1">
        <v>12</v>
      </c>
      <c r="E359" s="40">
        <v>2895</v>
      </c>
    </row>
    <row r="360" spans="1:5" ht="12.75" hidden="1" customHeight="1" x14ac:dyDescent="0.2">
      <c r="A360" s="1">
        <v>285</v>
      </c>
      <c r="B360" s="1" t="s">
        <v>3898</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3736</v>
      </c>
      <c r="C377" s="1">
        <v>12</v>
      </c>
      <c r="E377" s="40">
        <v>3109</v>
      </c>
    </row>
    <row r="378" spans="1:5" ht="12.75" hidden="1" customHeight="1" x14ac:dyDescent="0.2">
      <c r="A378" s="1">
        <v>304</v>
      </c>
      <c r="B378" s="1" t="s">
        <v>3737</v>
      </c>
      <c r="C378" s="1">
        <v>18</v>
      </c>
      <c r="E378" s="40">
        <v>3211</v>
      </c>
    </row>
    <row r="379" spans="1:5" ht="12.75" hidden="1" customHeight="1" x14ac:dyDescent="0.2">
      <c r="A379" s="1">
        <v>306</v>
      </c>
      <c r="B379" s="1" t="s">
        <v>3738</v>
      </c>
      <c r="C379" s="1">
        <v>19</v>
      </c>
      <c r="E379" s="40">
        <v>3212</v>
      </c>
    </row>
    <row r="380" spans="1:5" ht="12.75" hidden="1" customHeight="1" x14ac:dyDescent="0.2">
      <c r="A380" s="1">
        <v>307</v>
      </c>
      <c r="B380" s="1" t="s">
        <v>3739</v>
      </c>
      <c r="C380" s="1">
        <v>10</v>
      </c>
      <c r="E380" s="40">
        <v>3213</v>
      </c>
    </row>
    <row r="381" spans="1:5" ht="12.75" hidden="1" customHeight="1" x14ac:dyDescent="0.2">
      <c r="A381" s="1">
        <v>308</v>
      </c>
      <c r="B381" s="1" t="s">
        <v>3740</v>
      </c>
      <c r="C381" s="1">
        <v>19</v>
      </c>
      <c r="E381" s="40">
        <v>3220</v>
      </c>
    </row>
    <row r="382" spans="1:5" ht="12.75" hidden="1" customHeight="1" x14ac:dyDescent="0.2">
      <c r="A382" s="1">
        <v>309</v>
      </c>
      <c r="B382" s="1" t="s">
        <v>3741</v>
      </c>
      <c r="C382" s="1">
        <v>12</v>
      </c>
      <c r="E382" s="40">
        <v>3230</v>
      </c>
    </row>
    <row r="383" spans="1:5" ht="12.75" hidden="1" customHeight="1" x14ac:dyDescent="0.2">
      <c r="A383" s="1">
        <v>310</v>
      </c>
      <c r="B383" s="1" t="s">
        <v>3742</v>
      </c>
      <c r="C383" s="1">
        <v>15</v>
      </c>
      <c r="E383" s="40">
        <v>3240</v>
      </c>
    </row>
    <row r="384" spans="1:5" ht="12.75" hidden="1" customHeight="1" x14ac:dyDescent="0.2">
      <c r="A384" s="1">
        <v>311</v>
      </c>
      <c r="B384" s="1" t="s">
        <v>3743</v>
      </c>
      <c r="C384" s="1">
        <v>2</v>
      </c>
      <c r="E384" s="40">
        <v>3250</v>
      </c>
    </row>
    <row r="385" spans="1:5" ht="12.75" hidden="1" customHeight="1" x14ac:dyDescent="0.2">
      <c r="A385" s="1">
        <v>312</v>
      </c>
      <c r="B385" s="1" t="s">
        <v>3744</v>
      </c>
      <c r="C385" s="1">
        <v>14</v>
      </c>
      <c r="E385" s="40">
        <v>3291</v>
      </c>
    </row>
    <row r="386" spans="1:5" ht="12.75" hidden="1" customHeight="1" x14ac:dyDescent="0.2">
      <c r="A386" s="1">
        <v>313</v>
      </c>
      <c r="B386" s="1" t="s">
        <v>3745</v>
      </c>
      <c r="C386" s="1">
        <v>9</v>
      </c>
      <c r="E386" s="40">
        <v>3299</v>
      </c>
    </row>
    <row r="387" spans="1:5" ht="12.75" hidden="1" customHeight="1" x14ac:dyDescent="0.2">
      <c r="A387" s="1">
        <v>314</v>
      </c>
      <c r="B387" s="1" t="s">
        <v>3746</v>
      </c>
      <c r="C387" s="1">
        <v>17</v>
      </c>
      <c r="E387" s="40">
        <v>3311</v>
      </c>
    </row>
    <row r="388" spans="1:5" ht="12.75" hidden="1" customHeight="1" x14ac:dyDescent="0.2">
      <c r="A388" s="1">
        <v>315</v>
      </c>
      <c r="B388" s="1" t="s">
        <v>3747</v>
      </c>
      <c r="C388" s="1">
        <v>4</v>
      </c>
      <c r="E388" s="40">
        <v>3312</v>
      </c>
    </row>
    <row r="389" spans="1:5" ht="12.75" hidden="1" customHeight="1" x14ac:dyDescent="0.2">
      <c r="A389" s="1">
        <v>316</v>
      </c>
      <c r="B389" s="1" t="s">
        <v>3748</v>
      </c>
      <c r="C389" s="1">
        <v>13</v>
      </c>
      <c r="E389" s="40">
        <v>3313</v>
      </c>
    </row>
    <row r="390" spans="1:5" ht="12.75" hidden="1" customHeight="1" x14ac:dyDescent="0.2">
      <c r="A390" s="1">
        <v>317</v>
      </c>
      <c r="B390" s="1" t="s">
        <v>3749</v>
      </c>
      <c r="C390" s="1">
        <v>13</v>
      </c>
      <c r="E390" s="40">
        <v>3314</v>
      </c>
    </row>
    <row r="391" spans="1:5" ht="12.75" hidden="1" customHeight="1" x14ac:dyDescent="0.2">
      <c r="A391" s="1">
        <v>318</v>
      </c>
      <c r="B391" s="1" t="s">
        <v>3750</v>
      </c>
      <c r="C391" s="1">
        <v>11</v>
      </c>
      <c r="E391" s="40">
        <v>3315</v>
      </c>
    </row>
    <row r="392" spans="1:5" ht="12.75" hidden="1" customHeight="1" x14ac:dyDescent="0.2">
      <c r="A392" s="1">
        <v>320</v>
      </c>
      <c r="B392" s="1" t="s">
        <v>3751</v>
      </c>
      <c r="C392" s="1">
        <v>13</v>
      </c>
      <c r="E392" s="40">
        <v>3316</v>
      </c>
    </row>
    <row r="393" spans="1:5" ht="12.75" hidden="1" customHeight="1" x14ac:dyDescent="0.2">
      <c r="A393" s="1">
        <v>321</v>
      </c>
      <c r="B393" s="1" t="s">
        <v>3752</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3666</v>
      </c>
      <c r="C453" s="1">
        <v>9</v>
      </c>
      <c r="E453" s="40">
        <v>4624</v>
      </c>
    </row>
    <row r="454" spans="1:5" ht="12.75" hidden="1" customHeight="1" x14ac:dyDescent="0.2">
      <c r="A454" s="1">
        <v>388</v>
      </c>
      <c r="B454" s="1" t="s">
        <v>3667</v>
      </c>
      <c r="C454" s="1">
        <v>12</v>
      </c>
      <c r="E454" s="40">
        <v>4631</v>
      </c>
    </row>
    <row r="455" spans="1:5" ht="12.75" hidden="1" customHeight="1" x14ac:dyDescent="0.2">
      <c r="A455" s="1">
        <v>389</v>
      </c>
      <c r="B455" s="1" t="s">
        <v>3668</v>
      </c>
      <c r="C455" s="1">
        <v>17</v>
      </c>
      <c r="E455" s="40">
        <v>4632</v>
      </c>
    </row>
    <row r="456" spans="1:5" ht="12.75" hidden="1" customHeight="1" x14ac:dyDescent="0.2">
      <c r="A456" s="1">
        <v>390</v>
      </c>
      <c r="B456" s="1" t="s">
        <v>3669</v>
      </c>
      <c r="C456" s="1">
        <v>7</v>
      </c>
      <c r="E456" s="40">
        <v>4633</v>
      </c>
    </row>
    <row r="457" spans="1:5" ht="12.75" hidden="1" customHeight="1" x14ac:dyDescent="0.2">
      <c r="A457" s="1">
        <v>391</v>
      </c>
      <c r="B457" s="1" t="s">
        <v>3670</v>
      </c>
      <c r="C457" s="1">
        <v>3</v>
      </c>
      <c r="E457" s="40">
        <v>4634</v>
      </c>
    </row>
    <row r="458" spans="1:5" ht="12.75" hidden="1" customHeight="1" x14ac:dyDescent="0.2">
      <c r="A458" s="1">
        <v>393</v>
      </c>
      <c r="B458" s="1" t="s">
        <v>3671</v>
      </c>
      <c r="C458" s="1">
        <v>8</v>
      </c>
      <c r="E458" s="40">
        <v>4635</v>
      </c>
    </row>
    <row r="459" spans="1:5" ht="12.75" hidden="1" customHeight="1" x14ac:dyDescent="0.2">
      <c r="A459" s="1">
        <v>394</v>
      </c>
      <c r="B459" s="1" t="s">
        <v>3672</v>
      </c>
      <c r="C459" s="1">
        <v>15</v>
      </c>
      <c r="E459" s="40">
        <v>4636</v>
      </c>
    </row>
    <row r="460" spans="1:5" ht="12.75" hidden="1" customHeight="1" x14ac:dyDescent="0.2">
      <c r="A460" s="1">
        <v>395</v>
      </c>
      <c r="B460" s="1" t="s">
        <v>3673</v>
      </c>
      <c r="C460" s="1">
        <v>10</v>
      </c>
      <c r="E460" s="40">
        <v>4637</v>
      </c>
    </row>
    <row r="461" spans="1:5" ht="12.75" hidden="1" customHeight="1" x14ac:dyDescent="0.2">
      <c r="A461" s="1">
        <v>396</v>
      </c>
      <c r="B461" s="1" t="s">
        <v>3674</v>
      </c>
      <c r="C461" s="1">
        <v>12</v>
      </c>
      <c r="E461" s="40">
        <v>4638</v>
      </c>
    </row>
    <row r="462" spans="1:5" ht="12.75" hidden="1" customHeight="1" x14ac:dyDescent="0.2">
      <c r="A462" s="1">
        <v>397</v>
      </c>
      <c r="B462" s="1" t="s">
        <v>3675</v>
      </c>
      <c r="C462" s="1">
        <v>12</v>
      </c>
      <c r="E462" s="40">
        <v>4639</v>
      </c>
    </row>
    <row r="463" spans="1:5" ht="12.75" hidden="1" customHeight="1" x14ac:dyDescent="0.2">
      <c r="A463" s="1">
        <v>399</v>
      </c>
      <c r="B463" s="1" t="s">
        <v>3676</v>
      </c>
      <c r="C463" s="1">
        <v>19</v>
      </c>
      <c r="E463" s="40">
        <v>4641</v>
      </c>
    </row>
    <row r="464" spans="1:5" ht="12.75" hidden="1" customHeight="1" x14ac:dyDescent="0.2">
      <c r="A464" s="1">
        <v>400</v>
      </c>
      <c r="B464" s="1" t="s">
        <v>3677</v>
      </c>
      <c r="C464" s="1">
        <v>4</v>
      </c>
      <c r="E464" s="40">
        <v>4642</v>
      </c>
    </row>
    <row r="465" spans="1:5" ht="12.75" hidden="1" customHeight="1" x14ac:dyDescent="0.2">
      <c r="A465" s="1">
        <v>402</v>
      </c>
      <c r="B465" s="1" t="s">
        <v>3678</v>
      </c>
      <c r="C465" s="1">
        <v>19</v>
      </c>
      <c r="E465" s="40">
        <v>4643</v>
      </c>
    </row>
    <row r="466" spans="1:5" ht="12.75" hidden="1" customHeight="1" x14ac:dyDescent="0.2">
      <c r="A466" s="1">
        <v>405</v>
      </c>
      <c r="B466" s="1" t="s">
        <v>3679</v>
      </c>
      <c r="C466" s="1">
        <v>6</v>
      </c>
      <c r="E466" s="40">
        <v>4644</v>
      </c>
    </row>
    <row r="467" spans="1:5" ht="12.75" hidden="1" customHeight="1" x14ac:dyDescent="0.2">
      <c r="A467" s="1">
        <v>406</v>
      </c>
      <c r="B467" s="1" t="s">
        <v>4187</v>
      </c>
      <c r="C467" s="1">
        <v>17</v>
      </c>
      <c r="E467" s="40">
        <v>4645</v>
      </c>
    </row>
    <row r="468" spans="1:5" ht="12.75" hidden="1" customHeight="1" x14ac:dyDescent="0.2">
      <c r="A468" s="1">
        <v>407</v>
      </c>
      <c r="B468" s="1" t="s">
        <v>4188</v>
      </c>
      <c r="C468" s="1">
        <v>10</v>
      </c>
      <c r="E468" s="40">
        <v>4646</v>
      </c>
    </row>
    <row r="469" spans="1:5" ht="12.75" hidden="1" customHeight="1" x14ac:dyDescent="0.2">
      <c r="A469" s="1">
        <v>409</v>
      </c>
      <c r="B469" s="1" t="s">
        <v>4189</v>
      </c>
      <c r="C469" s="1">
        <v>17</v>
      </c>
      <c r="E469" s="40">
        <v>4647</v>
      </c>
    </row>
    <row r="470" spans="1:5" ht="12.75" hidden="1" customHeight="1" x14ac:dyDescent="0.2">
      <c r="A470" s="1">
        <v>410</v>
      </c>
      <c r="B470" s="1" t="s">
        <v>4190</v>
      </c>
      <c r="C470" s="1">
        <v>5</v>
      </c>
      <c r="E470" s="40">
        <v>4648</v>
      </c>
    </row>
    <row r="471" spans="1:5" ht="12.75" hidden="1" customHeight="1" x14ac:dyDescent="0.2">
      <c r="A471" s="1">
        <v>411</v>
      </c>
      <c r="B471" s="1" t="s">
        <v>4191</v>
      </c>
      <c r="C471" s="1">
        <v>13</v>
      </c>
      <c r="E471" s="40">
        <v>4649</v>
      </c>
    </row>
    <row r="472" spans="1:5" ht="12.75" hidden="1" customHeight="1" x14ac:dyDescent="0.2">
      <c r="A472" s="1">
        <v>412</v>
      </c>
      <c r="B472" s="1" t="s">
        <v>4192</v>
      </c>
      <c r="C472" s="1">
        <v>12</v>
      </c>
      <c r="E472" s="40">
        <v>4651</v>
      </c>
    </row>
    <row r="473" spans="1:5" ht="12.75" hidden="1" customHeight="1" x14ac:dyDescent="0.2">
      <c r="A473" s="1">
        <v>413</v>
      </c>
      <c r="B473" s="1" t="s">
        <v>4193</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4176</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3480</v>
      </c>
      <c r="C532" s="1">
        <v>2</v>
      </c>
      <c r="E532" s="40">
        <v>4942</v>
      </c>
    </row>
    <row r="533" spans="1:5" ht="12.75" hidden="1" customHeight="1" x14ac:dyDescent="0.2">
      <c r="A533" s="1">
        <v>483</v>
      </c>
      <c r="B533" s="1" t="s">
        <v>3481</v>
      </c>
      <c r="C533" s="1">
        <v>7</v>
      </c>
      <c r="E533" s="40">
        <v>4950</v>
      </c>
    </row>
    <row r="534" spans="1:5" ht="12.75" hidden="1" customHeight="1" x14ac:dyDescent="0.2">
      <c r="A534" s="1">
        <v>484</v>
      </c>
      <c r="B534" s="1" t="s">
        <v>3482</v>
      </c>
      <c r="C534" s="1">
        <v>5</v>
      </c>
      <c r="E534" s="40">
        <v>5010</v>
      </c>
    </row>
    <row r="535" spans="1:5" ht="12.75" hidden="1" customHeight="1" x14ac:dyDescent="0.2">
      <c r="A535" s="1">
        <v>485</v>
      </c>
      <c r="B535" s="1" t="s">
        <v>3483</v>
      </c>
      <c r="C535" s="1">
        <v>14</v>
      </c>
      <c r="E535" s="40">
        <v>5020</v>
      </c>
    </row>
    <row r="536" spans="1:5" ht="12.75" hidden="1" customHeight="1" x14ac:dyDescent="0.2">
      <c r="A536" s="1">
        <v>486</v>
      </c>
      <c r="B536" s="1" t="s">
        <v>3484</v>
      </c>
      <c r="C536" s="1">
        <v>5</v>
      </c>
      <c r="E536" s="40">
        <v>5030</v>
      </c>
    </row>
    <row r="537" spans="1:5" ht="12.75" hidden="1" customHeight="1" x14ac:dyDescent="0.2">
      <c r="A537" s="1">
        <v>487</v>
      </c>
      <c r="B537" s="1" t="s">
        <v>3485</v>
      </c>
      <c r="C537" s="1">
        <v>16</v>
      </c>
      <c r="E537" s="40">
        <v>5040</v>
      </c>
    </row>
    <row r="538" spans="1:5" ht="12.75" hidden="1" customHeight="1" x14ac:dyDescent="0.2">
      <c r="A538" s="1">
        <v>488</v>
      </c>
      <c r="B538" s="1" t="s">
        <v>3942</v>
      </c>
      <c r="C538" s="1">
        <v>8</v>
      </c>
      <c r="E538" s="40">
        <v>5110</v>
      </c>
    </row>
    <row r="539" spans="1:5" ht="12.75" hidden="1" customHeight="1" x14ac:dyDescent="0.2">
      <c r="A539" s="1">
        <v>489</v>
      </c>
      <c r="B539" s="1" t="s">
        <v>3943</v>
      </c>
      <c r="C539" s="1">
        <v>13</v>
      </c>
      <c r="E539" s="40">
        <v>5121</v>
      </c>
    </row>
    <row r="540" spans="1:5" ht="12.75" hidden="1" customHeight="1" x14ac:dyDescent="0.2">
      <c r="A540" s="1">
        <v>490</v>
      </c>
      <c r="B540" s="1" t="s">
        <v>3944</v>
      </c>
      <c r="C540" s="1">
        <v>6</v>
      </c>
      <c r="E540" s="40">
        <v>5122</v>
      </c>
    </row>
    <row r="541" spans="1:5" ht="12.75" hidden="1" customHeight="1" x14ac:dyDescent="0.2">
      <c r="A541" s="1">
        <v>491</v>
      </c>
      <c r="B541" s="1" t="s">
        <v>3945</v>
      </c>
      <c r="C541" s="1">
        <v>10</v>
      </c>
      <c r="E541" s="40">
        <v>5210</v>
      </c>
    </row>
    <row r="542" spans="1:5" ht="12.75" hidden="1" customHeight="1" x14ac:dyDescent="0.2">
      <c r="A542" s="1">
        <v>492</v>
      </c>
      <c r="B542" s="1" t="s">
        <v>3946</v>
      </c>
      <c r="C542" s="1">
        <v>17</v>
      </c>
      <c r="E542" s="40">
        <v>5221</v>
      </c>
    </row>
    <row r="543" spans="1:5" ht="12.75" hidden="1" customHeight="1" x14ac:dyDescent="0.2">
      <c r="A543" s="1">
        <v>493</v>
      </c>
      <c r="B543" s="1" t="s">
        <v>3947</v>
      </c>
      <c r="C543" s="1">
        <v>5</v>
      </c>
      <c r="E543" s="40">
        <v>5222</v>
      </c>
    </row>
    <row r="544" spans="1:5" ht="12.75" hidden="1" customHeight="1" x14ac:dyDescent="0.2">
      <c r="A544" s="1">
        <v>494</v>
      </c>
      <c r="B544" s="1" t="s">
        <v>3948</v>
      </c>
      <c r="C544" s="1">
        <v>14</v>
      </c>
      <c r="E544" s="40">
        <v>5223</v>
      </c>
    </row>
    <row r="545" spans="1:5" ht="12.75" hidden="1" customHeight="1" x14ac:dyDescent="0.2">
      <c r="A545" s="1">
        <v>495</v>
      </c>
      <c r="B545" s="1" t="s">
        <v>3949</v>
      </c>
      <c r="C545" s="1">
        <v>8</v>
      </c>
      <c r="E545" s="40">
        <v>5224</v>
      </c>
    </row>
    <row r="546" spans="1:5" ht="12.75" hidden="1" customHeight="1" x14ac:dyDescent="0.2">
      <c r="A546" s="1">
        <v>497</v>
      </c>
      <c r="B546" s="1" t="s">
        <v>3950</v>
      </c>
      <c r="C546" s="1">
        <v>18</v>
      </c>
      <c r="E546" s="40">
        <v>5229</v>
      </c>
    </row>
    <row r="547" spans="1:5" ht="12.75" hidden="1" customHeight="1" x14ac:dyDescent="0.2">
      <c r="A547" s="1">
        <v>498</v>
      </c>
      <c r="B547" s="1" t="s">
        <v>3951</v>
      </c>
      <c r="C547" s="1">
        <v>18</v>
      </c>
      <c r="E547" s="40">
        <v>5310</v>
      </c>
    </row>
    <row r="548" spans="1:5" ht="12.75" hidden="1" customHeight="1" x14ac:dyDescent="0.2">
      <c r="A548" s="1">
        <v>499</v>
      </c>
      <c r="B548" s="1" t="s">
        <v>3952</v>
      </c>
      <c r="C548" s="1">
        <v>10</v>
      </c>
      <c r="E548" s="40">
        <v>5320</v>
      </c>
    </row>
    <row r="549" spans="1:5" ht="12.75" hidden="1" customHeight="1" x14ac:dyDescent="0.2">
      <c r="A549" s="1">
        <v>500</v>
      </c>
      <c r="B549" s="1" t="s">
        <v>3953</v>
      </c>
      <c r="C549" s="1">
        <v>15</v>
      </c>
      <c r="E549" s="40">
        <v>5510</v>
      </c>
    </row>
    <row r="550" spans="1:5" ht="12.75" hidden="1" customHeight="1" x14ac:dyDescent="0.2">
      <c r="A550" s="1">
        <v>502</v>
      </c>
      <c r="B550" s="1" t="s">
        <v>3954</v>
      </c>
      <c r="C550" s="1">
        <v>18</v>
      </c>
      <c r="E550" s="40">
        <v>5520</v>
      </c>
    </row>
    <row r="551" spans="1:5" ht="12.75" hidden="1" customHeight="1" x14ac:dyDescent="0.2">
      <c r="A551" s="1">
        <v>503</v>
      </c>
      <c r="B551" s="1" t="s">
        <v>3955</v>
      </c>
      <c r="C551" s="1">
        <v>4</v>
      </c>
      <c r="E551" s="40">
        <v>5530</v>
      </c>
    </row>
    <row r="552" spans="1:5" ht="12.75" hidden="1" customHeight="1" x14ac:dyDescent="0.2">
      <c r="A552" s="1">
        <v>504</v>
      </c>
      <c r="B552" s="1" t="s">
        <v>3956</v>
      </c>
      <c r="C552" s="1">
        <v>20</v>
      </c>
      <c r="E552" s="40">
        <v>5590</v>
      </c>
    </row>
    <row r="553" spans="1:5" ht="12.75" hidden="1" customHeight="1" x14ac:dyDescent="0.2">
      <c r="A553" s="1">
        <v>505</v>
      </c>
      <c r="B553" s="1" t="s">
        <v>3957</v>
      </c>
      <c r="C553" s="1">
        <v>16</v>
      </c>
      <c r="E553" s="40">
        <v>5610</v>
      </c>
    </row>
    <row r="554" spans="1:5" ht="12.75" hidden="1" customHeight="1" x14ac:dyDescent="0.2">
      <c r="A554" s="1">
        <v>506</v>
      </c>
      <c r="B554" s="1" t="s">
        <v>3958</v>
      </c>
      <c r="C554" s="1">
        <v>12</v>
      </c>
      <c r="E554" s="40">
        <v>5621</v>
      </c>
    </row>
    <row r="555" spans="1:5" ht="12.75" hidden="1" customHeight="1" x14ac:dyDescent="0.2">
      <c r="A555" s="1">
        <v>507</v>
      </c>
      <c r="B555" s="1" t="s">
        <v>3959</v>
      </c>
      <c r="C555" s="1">
        <v>8</v>
      </c>
      <c r="E555" s="40">
        <v>5629</v>
      </c>
    </row>
    <row r="556" spans="1:5" ht="12.75" hidden="1" customHeight="1" x14ac:dyDescent="0.2">
      <c r="A556" s="1">
        <v>508</v>
      </c>
      <c r="B556" s="1" t="s">
        <v>3960</v>
      </c>
      <c r="C556" s="1">
        <v>1</v>
      </c>
      <c r="E556" s="40">
        <v>5630</v>
      </c>
    </row>
    <row r="557" spans="1:5" ht="12.75" hidden="1" customHeight="1" x14ac:dyDescent="0.2">
      <c r="A557" s="1">
        <v>509</v>
      </c>
      <c r="B557" s="1" t="s">
        <v>3753</v>
      </c>
      <c r="C557" s="1">
        <v>8</v>
      </c>
      <c r="E557" s="40">
        <v>5811</v>
      </c>
    </row>
    <row r="558" spans="1:5" ht="12.75" hidden="1" customHeight="1" x14ac:dyDescent="0.2">
      <c r="A558" s="1">
        <v>510</v>
      </c>
      <c r="B558" s="1" t="s">
        <v>3754</v>
      </c>
      <c r="C558" s="1">
        <v>3</v>
      </c>
      <c r="E558" s="40">
        <v>5812</v>
      </c>
    </row>
    <row r="559" spans="1:5" ht="12.75" hidden="1" customHeight="1" x14ac:dyDescent="0.2">
      <c r="A559" s="1">
        <v>511</v>
      </c>
      <c r="B559" s="1" t="s">
        <v>3755</v>
      </c>
      <c r="C559" s="1">
        <v>17</v>
      </c>
      <c r="E559" s="40">
        <v>5813</v>
      </c>
    </row>
    <row r="560" spans="1:5" ht="12.75" hidden="1" customHeight="1" x14ac:dyDescent="0.2">
      <c r="A560" s="1">
        <v>512</v>
      </c>
      <c r="B560" s="1" t="s">
        <v>3756</v>
      </c>
      <c r="C560" s="1">
        <v>9</v>
      </c>
      <c r="E560" s="40">
        <v>5814</v>
      </c>
    </row>
    <row r="561" spans="1:5" ht="12.75" hidden="1" customHeight="1" x14ac:dyDescent="0.2">
      <c r="A561" s="1">
        <v>513</v>
      </c>
      <c r="B561" s="1" t="s">
        <v>3757</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3795</v>
      </c>
      <c r="E674" s="40">
        <v>8553</v>
      </c>
    </row>
    <row r="675" spans="1:5" ht="12.75" hidden="1" customHeight="1" x14ac:dyDescent="0.2">
      <c r="A675" s="1">
        <v>15</v>
      </c>
      <c r="B675" s="1" t="s">
        <v>3650</v>
      </c>
      <c r="E675" s="40">
        <v>8559</v>
      </c>
    </row>
    <row r="676" spans="1:5" ht="12.75" hidden="1" customHeight="1" x14ac:dyDescent="0.2">
      <c r="A676" s="1">
        <v>17</v>
      </c>
      <c r="B676" s="1" t="s">
        <v>3091</v>
      </c>
      <c r="E676" s="40">
        <v>8560</v>
      </c>
    </row>
    <row r="677" spans="1:5" ht="12.75" hidden="1" customHeight="1" x14ac:dyDescent="0.2">
      <c r="A677" s="1">
        <v>18</v>
      </c>
      <c r="B677" s="1" t="s">
        <v>4029</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3796</v>
      </c>
      <c r="E681" s="40">
        <v>8690</v>
      </c>
    </row>
    <row r="682" spans="1:5" ht="12.75" hidden="1" customHeight="1" x14ac:dyDescent="0.2">
      <c r="A682" s="1">
        <v>30</v>
      </c>
      <c r="B682" s="1" t="s">
        <v>4030</v>
      </c>
      <c r="E682" s="40">
        <v>8710</v>
      </c>
    </row>
    <row r="683" spans="1:5" ht="12.75" hidden="1" customHeight="1" x14ac:dyDescent="0.2">
      <c r="A683" s="1">
        <v>32</v>
      </c>
      <c r="B683" s="1" t="s">
        <v>3797</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3661</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3511</v>
      </c>
      <c r="E695" s="40">
        <v>9103</v>
      </c>
    </row>
    <row r="696" spans="1:5" ht="12.75" hidden="1" customHeight="1" x14ac:dyDescent="0.2">
      <c r="A696" s="1">
        <v>61</v>
      </c>
      <c r="B696" s="1" t="s">
        <v>3512</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3662</v>
      </c>
      <c r="E710" s="40">
        <v>9511</v>
      </c>
    </row>
    <row r="711" spans="1:5" ht="12.75" hidden="1" customHeight="1" x14ac:dyDescent="0.2">
      <c r="A711" s="1">
        <v>122</v>
      </c>
      <c r="B711" s="1" t="s">
        <v>48</v>
      </c>
      <c r="E711" s="40">
        <v>9512</v>
      </c>
    </row>
    <row r="712" spans="1:5" ht="12.75" hidden="1" customHeight="1" x14ac:dyDescent="0.2">
      <c r="A712" s="1">
        <v>123</v>
      </c>
      <c r="B712" s="1" t="s">
        <v>3663</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3664</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3919</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tabSelected="1" zoomScaleNormal="100" workbookViewId="0">
      <pane ySplit="1" topLeftCell="A635" activePane="bottomLeft" state="frozen"/>
      <selection pane="bottomLeft" activeCell="E724" sqref="E724"/>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3149</v>
      </c>
      <c r="B1" s="448"/>
      <c r="C1" s="451"/>
      <c r="D1" s="452"/>
      <c r="E1" s="452"/>
      <c r="F1" s="452"/>
    </row>
    <row r="2" spans="1:7" s="19" customFormat="1" ht="39.950000000000003" customHeight="1" thickBot="1" x14ac:dyDescent="0.25">
      <c r="A2" s="453" t="s">
        <v>2038</v>
      </c>
      <c r="B2" s="446"/>
      <c r="C2" s="446"/>
      <c r="D2" s="454"/>
      <c r="E2" s="449" t="s">
        <v>3461</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2901</v>
      </c>
      <c r="B4" s="440" t="str">
        <f>"RKP: "&amp;IF(RefStr!B6&lt;&gt;"",TEXT(INT(VALUE(RefStr!B6)),"00000"),"_____"&amp;",  "&amp;"MB: "&amp;IF(RefStr!B8&lt;&gt;"",TEXT(INT(VALUE(RefStr!B8)),"00000000"),"________")&amp;"  OIB: "&amp;IF(RefStr!K14&lt;&gt;"",RefStr!K14,"___________"))</f>
        <v>RKP: 32998</v>
      </c>
      <c r="C4" s="441"/>
      <c r="D4" s="441"/>
      <c r="E4" s="442">
        <f>SUM(Skriveni!G2:G983)</f>
        <v>73175435.549999997</v>
      </c>
      <c r="F4" s="443"/>
    </row>
    <row r="5" spans="1:7" s="19" customFormat="1" ht="12.75" x14ac:dyDescent="0.2">
      <c r="B5" s="440" t="str">
        <f>"Naziv: "&amp;IF(RefStr!B10&lt;&gt;"",RefStr!B10,"_______________________________________")</f>
        <v>Naziv: OPĆINA MIKLEUŠ</v>
      </c>
      <c r="C5" s="441"/>
      <c r="D5" s="441"/>
      <c r="E5" s="444" t="s">
        <v>3205</v>
      </c>
      <c r="F5" s="444"/>
    </row>
    <row r="6" spans="1:7" s="19" customFormat="1" ht="12.75" x14ac:dyDescent="0.2">
      <c r="A6" s="20"/>
      <c r="B6" s="460" t="str">
        <f xml:space="preserve"> "Razina: " &amp; RefStr!B16 &amp; ", Razdjel: " &amp; TEXT(INT(VALUE(RefStr!B20)), "000")</f>
        <v>Razina: 22, Razdjel: 000</v>
      </c>
      <c r="C6" s="461"/>
      <c r="D6" s="461"/>
      <c r="E6" s="461"/>
      <c r="F6" s="461"/>
    </row>
    <row r="7" spans="1:7" s="19" customFormat="1" ht="12.75" x14ac:dyDescent="0.2">
      <c r="A7" s="20"/>
      <c r="B7" s="460" t="str">
        <f>"Djelatnost: " &amp; RefStr!B18 &amp; " " &amp; RefStr!C18</f>
        <v>Djelatnost: 8411 Opće djelatnosti javne uprave</v>
      </c>
      <c r="C7" s="461"/>
      <c r="D7" s="461"/>
      <c r="E7" s="461"/>
      <c r="F7" s="46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6" t="s">
        <v>523</v>
      </c>
      <c r="B11" s="457"/>
      <c r="C11" s="281"/>
      <c r="D11" s="282"/>
      <c r="E11" s="282"/>
      <c r="F11" s="283"/>
    </row>
    <row r="12" spans="1:7" s="7" customFormat="1" x14ac:dyDescent="0.2">
      <c r="A12" s="213">
        <v>6</v>
      </c>
      <c r="B12" s="214" t="s">
        <v>4194</v>
      </c>
      <c r="C12" s="215">
        <v>1</v>
      </c>
      <c r="D12" s="223">
        <f>D13+D50+D56+D88+D112+D130+D139+D145</f>
        <v>4202125</v>
      </c>
      <c r="E12" s="223">
        <f>E13+E50+E56+E88+E112+E130+E139+E145</f>
        <v>3850210</v>
      </c>
      <c r="F12" s="222">
        <f>IF(D12&lt;&gt;0,IF(E12/D12&gt;=100,"&gt;&gt;100",E12/D12*100),"-")</f>
        <v>91.625308623613051</v>
      </c>
    </row>
    <row r="13" spans="1:7" s="7" customFormat="1" x14ac:dyDescent="0.2">
      <c r="A13" s="213">
        <v>61</v>
      </c>
      <c r="B13" s="214" t="s">
        <v>3042</v>
      </c>
      <c r="C13" s="215">
        <v>2</v>
      </c>
      <c r="D13" s="223">
        <f>D14+D23+D29+D35+D43+D46</f>
        <v>2678350</v>
      </c>
      <c r="E13" s="223">
        <f>E14+E23+E29+E35+E43+E46</f>
        <v>479101</v>
      </c>
      <c r="F13" s="222">
        <f>IF(D13&lt;&gt;0,IF(E13/D13&gt;=100,"&gt;&gt;100",E13/D13*100),"-")</f>
        <v>17.887916067728266</v>
      </c>
    </row>
    <row r="14" spans="1:7" s="7" customFormat="1" x14ac:dyDescent="0.2">
      <c r="A14" s="213">
        <v>611</v>
      </c>
      <c r="B14" s="214" t="s">
        <v>2998</v>
      </c>
      <c r="C14" s="215">
        <v>3</v>
      </c>
      <c r="D14" s="223">
        <f>SUM(D15:D20)-D21-D22</f>
        <v>2636116</v>
      </c>
      <c r="E14" s="223">
        <f>SUM(E15:E20)-E21-E22</f>
        <v>360054</v>
      </c>
      <c r="F14" s="222">
        <f t="shared" ref="F14:F80" si="0">IF(D14&lt;&gt;0,IF(E14/D14&gt;=100,"&gt;&gt;100",E14/D14*100),"-")</f>
        <v>13.658503647032225</v>
      </c>
    </row>
    <row r="15" spans="1:7" s="7" customFormat="1" x14ac:dyDescent="0.2">
      <c r="A15" s="213">
        <v>6111</v>
      </c>
      <c r="B15" s="214" t="s">
        <v>4214</v>
      </c>
      <c r="C15" s="215">
        <v>4</v>
      </c>
      <c r="D15" s="216">
        <v>2720728</v>
      </c>
      <c r="E15" s="216">
        <v>435921</v>
      </c>
      <c r="F15" s="222">
        <f t="shared" si="0"/>
        <v>16.022219053135778</v>
      </c>
    </row>
    <row r="16" spans="1:7" s="7" customFormat="1" x14ac:dyDescent="0.2">
      <c r="A16" s="213">
        <v>6112</v>
      </c>
      <c r="B16" s="214" t="s">
        <v>324</v>
      </c>
      <c r="C16" s="215">
        <v>5</v>
      </c>
      <c r="D16" s="216">
        <v>20948</v>
      </c>
      <c r="E16" s="216">
        <v>39871</v>
      </c>
      <c r="F16" s="222">
        <f t="shared" si="0"/>
        <v>190.33320603398894</v>
      </c>
    </row>
    <row r="17" spans="1:6" s="7" customFormat="1" x14ac:dyDescent="0.2">
      <c r="A17" s="213">
        <v>6113</v>
      </c>
      <c r="B17" s="214" t="s">
        <v>2997</v>
      </c>
      <c r="C17" s="215">
        <v>6</v>
      </c>
      <c r="D17" s="216">
        <v>4989</v>
      </c>
      <c r="E17" s="216">
        <v>7895</v>
      </c>
      <c r="F17" s="222">
        <f t="shared" si="0"/>
        <v>158.24814592102626</v>
      </c>
    </row>
    <row r="18" spans="1:6" s="7" customFormat="1" x14ac:dyDescent="0.2">
      <c r="A18" s="213">
        <v>6114</v>
      </c>
      <c r="B18" s="214" t="s">
        <v>555</v>
      </c>
      <c r="C18" s="215">
        <v>7</v>
      </c>
      <c r="D18" s="216">
        <v>3000</v>
      </c>
      <c r="E18" s="216">
        <v>4056</v>
      </c>
      <c r="F18" s="222">
        <f t="shared" si="0"/>
        <v>135.20000000000002</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v>113549</v>
      </c>
      <c r="E21" s="216">
        <v>127689</v>
      </c>
      <c r="F21" s="222">
        <f t="shared" si="0"/>
        <v>112.45277369241474</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36341</v>
      </c>
      <c r="E29" s="223">
        <f>SUM(E30:E34)</f>
        <v>111142</v>
      </c>
      <c r="F29" s="224">
        <f t="shared" si="0"/>
        <v>305.83087972262734</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v>36341</v>
      </c>
      <c r="E33" s="216">
        <v>111142</v>
      </c>
      <c r="F33" s="222">
        <f t="shared" si="0"/>
        <v>305.83087972262734</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5893</v>
      </c>
      <c r="E35" s="223">
        <f>SUM(E36:E42)</f>
        <v>7905</v>
      </c>
      <c r="F35" s="224">
        <f t="shared" si="0"/>
        <v>134.14220261327</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v>5893</v>
      </c>
      <c r="E37" s="216">
        <v>7286</v>
      </c>
      <c r="F37" s="222">
        <f t="shared" si="0"/>
        <v>123.63821483115561</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v>619</v>
      </c>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4082</v>
      </c>
      <c r="C56" s="215">
        <v>45</v>
      </c>
      <c r="D56" s="223">
        <f>D57+D60+D65+D68+D71+D74+D77+D80+D83</f>
        <v>654787</v>
      </c>
      <c r="E56" s="223">
        <f>E57+E60+E65+E68+E71+E74+E77+E80+E83</f>
        <v>2849944</v>
      </c>
      <c r="F56" s="224">
        <f t="shared" si="0"/>
        <v>435.24749269609811</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3847</v>
      </c>
      <c r="C61" s="215">
        <v>50</v>
      </c>
      <c r="D61" s="216"/>
      <c r="E61" s="216"/>
      <c r="F61" s="222" t="str">
        <f t="shared" si="0"/>
        <v>-</v>
      </c>
    </row>
    <row r="62" spans="1:6" s="7" customFormat="1" x14ac:dyDescent="0.2">
      <c r="A62" s="213">
        <v>6322</v>
      </c>
      <c r="B62" s="214" t="s">
        <v>3848</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472063</v>
      </c>
      <c r="E65" s="223">
        <f>SUM(E66:E67)</f>
        <v>2770117</v>
      </c>
      <c r="F65" s="224">
        <f t="shared" si="0"/>
        <v>586.81087058295191</v>
      </c>
    </row>
    <row r="66" spans="1:6" s="7" customFormat="1" x14ac:dyDescent="0.2">
      <c r="A66" s="213">
        <v>6331</v>
      </c>
      <c r="B66" s="214" t="s">
        <v>885</v>
      </c>
      <c r="C66" s="215">
        <v>55</v>
      </c>
      <c r="D66" s="216">
        <v>144659</v>
      </c>
      <c r="E66" s="216">
        <v>2392153</v>
      </c>
      <c r="F66" s="222">
        <f t="shared" si="0"/>
        <v>1653.6496173760363</v>
      </c>
    </row>
    <row r="67" spans="1:6" s="7" customFormat="1" x14ac:dyDescent="0.2">
      <c r="A67" s="213">
        <v>6332</v>
      </c>
      <c r="B67" s="214" t="s">
        <v>886</v>
      </c>
      <c r="C67" s="215">
        <v>56</v>
      </c>
      <c r="D67" s="216">
        <v>327404</v>
      </c>
      <c r="E67" s="216">
        <v>377964</v>
      </c>
      <c r="F67" s="222">
        <f t="shared" si="0"/>
        <v>115.44269465247827</v>
      </c>
    </row>
    <row r="68" spans="1:6" s="7" customFormat="1" x14ac:dyDescent="0.2">
      <c r="A68" s="213">
        <v>634</v>
      </c>
      <c r="B68" s="214" t="s">
        <v>528</v>
      </c>
      <c r="C68" s="215">
        <v>57</v>
      </c>
      <c r="D68" s="223">
        <f>SUM(D69:D70)</f>
        <v>171716</v>
      </c>
      <c r="E68" s="223">
        <f>SUM(E69:E70)</f>
        <v>59364</v>
      </c>
      <c r="F68" s="224">
        <f t="shared" si="0"/>
        <v>34.571035896480232</v>
      </c>
    </row>
    <row r="69" spans="1:6" s="7" customFormat="1" x14ac:dyDescent="0.2">
      <c r="A69" s="213">
        <v>6341</v>
      </c>
      <c r="B69" s="214" t="s">
        <v>3096</v>
      </c>
      <c r="C69" s="215">
        <v>58</v>
      </c>
      <c r="D69" s="216">
        <v>171716</v>
      </c>
      <c r="E69" s="216">
        <v>59364</v>
      </c>
      <c r="F69" s="222">
        <f t="shared" si="0"/>
        <v>34.571035896480232</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3695</v>
      </c>
      <c r="C74" s="215">
        <v>63</v>
      </c>
      <c r="D74" s="223">
        <f>SUM(D75:D76)</f>
        <v>0</v>
      </c>
      <c r="E74" s="223">
        <f>SUM(E75:E76)</f>
        <v>0</v>
      </c>
      <c r="F74" s="224" t="str">
        <f t="shared" si="0"/>
        <v>-</v>
      </c>
    </row>
    <row r="75" spans="1:6" s="7" customFormat="1" x14ac:dyDescent="0.2">
      <c r="A75" s="213" t="s">
        <v>2348</v>
      </c>
      <c r="B75" s="214" t="s">
        <v>1458</v>
      </c>
      <c r="C75" s="215">
        <v>64</v>
      </c>
      <c r="D75" s="216"/>
      <c r="E75" s="216"/>
      <c r="F75" s="222" t="str">
        <f t="shared" si="0"/>
        <v>-</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3696</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11008</v>
      </c>
      <c r="E80" s="223">
        <f>SUM(E81:E82)</f>
        <v>20463</v>
      </c>
      <c r="F80" s="224">
        <f t="shared" si="0"/>
        <v>185.89207848837211</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v>11008</v>
      </c>
      <c r="E82" s="216">
        <v>20463</v>
      </c>
      <c r="F82" s="222">
        <f t="shared" si="1"/>
        <v>185.89207848837211</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258587</v>
      </c>
      <c r="E88" s="223">
        <f>E89+E97+E104</f>
        <v>231763</v>
      </c>
      <c r="F88" s="224">
        <f t="shared" si="1"/>
        <v>89.626702038385531</v>
      </c>
    </row>
    <row r="89" spans="1:6" s="7" customFormat="1" x14ac:dyDescent="0.2">
      <c r="A89" s="213">
        <v>641</v>
      </c>
      <c r="B89" s="214" t="s">
        <v>2790</v>
      </c>
      <c r="C89" s="215">
        <v>78</v>
      </c>
      <c r="D89" s="223">
        <f>SUM(D90:D96)</f>
        <v>887</v>
      </c>
      <c r="E89" s="223">
        <f>SUM(E90:E96)</f>
        <v>455</v>
      </c>
      <c r="F89" s="224">
        <f t="shared" si="1"/>
        <v>51.29650507328072</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c r="E91" s="216"/>
      <c r="F91" s="222" t="str">
        <f t="shared" si="1"/>
        <v>-</v>
      </c>
    </row>
    <row r="92" spans="1:6" s="7" customFormat="1" x14ac:dyDescent="0.2">
      <c r="A92" s="213">
        <v>6414</v>
      </c>
      <c r="B92" s="214" t="s">
        <v>2160</v>
      </c>
      <c r="C92" s="215">
        <v>81</v>
      </c>
      <c r="D92" s="216">
        <v>887</v>
      </c>
      <c r="E92" s="216">
        <v>455</v>
      </c>
      <c r="F92" s="222">
        <f t="shared" si="1"/>
        <v>51.29650507328072</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257700</v>
      </c>
      <c r="E97" s="223">
        <f>SUM(E98:E103)</f>
        <v>231308</v>
      </c>
      <c r="F97" s="224">
        <f t="shared" si="1"/>
        <v>89.758634070624751</v>
      </c>
    </row>
    <row r="98" spans="1:6" s="7" customFormat="1" x14ac:dyDescent="0.2">
      <c r="A98" s="213">
        <v>6421</v>
      </c>
      <c r="B98" s="214" t="s">
        <v>3098</v>
      </c>
      <c r="C98" s="215">
        <v>87</v>
      </c>
      <c r="D98" s="216">
        <v>34954</v>
      </c>
      <c r="E98" s="216">
        <v>25559</v>
      </c>
      <c r="F98" s="222">
        <f t="shared" si="1"/>
        <v>73.121817245522692</v>
      </c>
    </row>
    <row r="99" spans="1:6" s="7" customFormat="1" x14ac:dyDescent="0.2">
      <c r="A99" s="213">
        <v>6422</v>
      </c>
      <c r="B99" s="214" t="s">
        <v>1908</v>
      </c>
      <c r="C99" s="215">
        <v>88</v>
      </c>
      <c r="D99" s="216">
        <v>219921</v>
      </c>
      <c r="E99" s="216">
        <v>205749</v>
      </c>
      <c r="F99" s="222">
        <f t="shared" si="1"/>
        <v>93.555867788887824</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2825</v>
      </c>
      <c r="E103" s="216"/>
      <c r="F103" s="222">
        <f t="shared" si="1"/>
        <v>0</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3478</v>
      </c>
      <c r="C109" s="215">
        <v>98</v>
      </c>
      <c r="D109" s="216"/>
      <c r="E109" s="216"/>
      <c r="F109" s="222" t="str">
        <f t="shared" si="1"/>
        <v>-</v>
      </c>
    </row>
    <row r="110" spans="1:6" s="7" customFormat="1" x14ac:dyDescent="0.2">
      <c r="A110" s="213">
        <v>6436</v>
      </c>
      <c r="B110" s="355" t="s">
        <v>3479</v>
      </c>
      <c r="C110" s="215">
        <v>99</v>
      </c>
      <c r="D110" s="216"/>
      <c r="E110" s="216"/>
      <c r="F110" s="222" t="str">
        <f t="shared" si="1"/>
        <v>-</v>
      </c>
    </row>
    <row r="111" spans="1:6" s="7" customFormat="1" x14ac:dyDescent="0.2">
      <c r="A111" s="213">
        <v>6437</v>
      </c>
      <c r="B111" s="214" t="s">
        <v>4035</v>
      </c>
      <c r="C111" s="215">
        <v>100</v>
      </c>
      <c r="D111" s="216"/>
      <c r="E111" s="216"/>
      <c r="F111" s="222" t="str">
        <f t="shared" si="1"/>
        <v>-</v>
      </c>
    </row>
    <row r="112" spans="1:6" s="7" customFormat="1" ht="24" x14ac:dyDescent="0.2">
      <c r="A112" s="213">
        <v>65</v>
      </c>
      <c r="B112" s="214" t="s">
        <v>535</v>
      </c>
      <c r="C112" s="215">
        <v>101</v>
      </c>
      <c r="D112" s="223">
        <f>D113+D118+D126</f>
        <v>610401</v>
      </c>
      <c r="E112" s="223">
        <f>E113+E118+E126</f>
        <v>289402</v>
      </c>
      <c r="F112" s="224">
        <f t="shared" si="1"/>
        <v>47.411783401403341</v>
      </c>
    </row>
    <row r="113" spans="1:6" s="7" customFormat="1" x14ac:dyDescent="0.2">
      <c r="A113" s="213">
        <v>651</v>
      </c>
      <c r="B113" s="214" t="s">
        <v>2793</v>
      </c>
      <c r="C113" s="215">
        <v>102</v>
      </c>
      <c r="D113" s="223">
        <f>SUM(D114:D117)</f>
        <v>43</v>
      </c>
      <c r="E113" s="223">
        <f>SUM(E114:E117)</f>
        <v>5</v>
      </c>
      <c r="F113" s="224">
        <f t="shared" si="1"/>
        <v>11.627906976744185</v>
      </c>
    </row>
    <row r="114" spans="1:6" s="7" customFormat="1" x14ac:dyDescent="0.2">
      <c r="A114" s="213">
        <v>6511</v>
      </c>
      <c r="B114" s="214" t="s">
        <v>1242</v>
      </c>
      <c r="C114" s="215">
        <v>103</v>
      </c>
      <c r="D114" s="216">
        <v>43</v>
      </c>
      <c r="E114" s="216">
        <v>5</v>
      </c>
      <c r="F114" s="222">
        <f t="shared" si="1"/>
        <v>11.627906976744185</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4036</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362980</v>
      </c>
      <c r="E118" s="223">
        <f>SUM(E119:E125)</f>
        <v>35974</v>
      </c>
      <c r="F118" s="224">
        <f t="shared" si="1"/>
        <v>9.9107388836850507</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v>173</v>
      </c>
      <c r="E120" s="216">
        <v>291</v>
      </c>
      <c r="F120" s="222">
        <f t="shared" si="1"/>
        <v>168.20809248554914</v>
      </c>
    </row>
    <row r="121" spans="1:6" s="7" customFormat="1" x14ac:dyDescent="0.2">
      <c r="A121" s="213">
        <v>6524</v>
      </c>
      <c r="B121" s="214" t="s">
        <v>1940</v>
      </c>
      <c r="C121" s="215">
        <v>110</v>
      </c>
      <c r="D121" s="216">
        <v>316060</v>
      </c>
      <c r="E121" s="216">
        <v>14068</v>
      </c>
      <c r="F121" s="222">
        <f t="shared" si="1"/>
        <v>4.4510535974182117</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46747</v>
      </c>
      <c r="E123" s="216">
        <v>21615</v>
      </c>
      <c r="F123" s="222">
        <f t="shared" si="1"/>
        <v>46.238261278798639</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247378</v>
      </c>
      <c r="E126" s="223">
        <f>SUM(E127:E129)</f>
        <v>253423</v>
      </c>
      <c r="F126" s="224">
        <f t="shared" si="1"/>
        <v>102.44362877863027</v>
      </c>
    </row>
    <row r="127" spans="1:6" s="7" customFormat="1" x14ac:dyDescent="0.2">
      <c r="A127" s="213">
        <v>6531</v>
      </c>
      <c r="B127" s="214" t="s">
        <v>1157</v>
      </c>
      <c r="C127" s="215">
        <v>116</v>
      </c>
      <c r="D127" s="216">
        <v>4090</v>
      </c>
      <c r="E127" s="216">
        <v>2545</v>
      </c>
      <c r="F127" s="222">
        <f t="shared" si="1"/>
        <v>62.224938875305625</v>
      </c>
    </row>
    <row r="128" spans="1:6" s="7" customFormat="1" x14ac:dyDescent="0.2">
      <c r="A128" s="213">
        <v>6532</v>
      </c>
      <c r="B128" s="214" t="s">
        <v>1158</v>
      </c>
      <c r="C128" s="215">
        <v>117</v>
      </c>
      <c r="D128" s="216">
        <v>243288</v>
      </c>
      <c r="E128" s="216">
        <v>250878</v>
      </c>
      <c r="F128" s="222">
        <f t="shared" si="1"/>
        <v>103.11975929762258</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0</v>
      </c>
      <c r="E130" s="223">
        <f>E131+E134</f>
        <v>0</v>
      </c>
      <c r="F130" s="224" t="str">
        <f t="shared" si="1"/>
        <v>-</v>
      </c>
    </row>
    <row r="131" spans="1:6" s="7" customFormat="1" x14ac:dyDescent="0.2">
      <c r="A131" s="213">
        <v>661</v>
      </c>
      <c r="B131" s="214" t="s">
        <v>2797</v>
      </c>
      <c r="C131" s="215">
        <v>120</v>
      </c>
      <c r="D131" s="223">
        <f>SUM(D132:D133)</f>
        <v>0</v>
      </c>
      <c r="E131" s="223">
        <f>SUM(E132:E133)</f>
        <v>0</v>
      </c>
      <c r="F131" s="224" t="str">
        <f t="shared" si="1"/>
        <v>-</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c r="E133" s="216"/>
      <c r="F133" s="222" t="str">
        <f t="shared" si="1"/>
        <v>-</v>
      </c>
    </row>
    <row r="134" spans="1:6" s="7" customFormat="1" ht="24" x14ac:dyDescent="0.2">
      <c r="A134" s="213">
        <v>663</v>
      </c>
      <c r="B134" s="214" t="s">
        <v>2798</v>
      </c>
      <c r="C134" s="215">
        <v>123</v>
      </c>
      <c r="D134" s="223">
        <f>SUM(D135:D138)</f>
        <v>0</v>
      </c>
      <c r="E134" s="223">
        <f>SUM(E135:E138)</f>
        <v>0</v>
      </c>
      <c r="F134" s="224" t="str">
        <f t="shared" si="1"/>
        <v>-</v>
      </c>
    </row>
    <row r="135" spans="1:6" s="7" customFormat="1" x14ac:dyDescent="0.2">
      <c r="A135" s="213">
        <v>6631</v>
      </c>
      <c r="B135" s="214" t="s">
        <v>1682</v>
      </c>
      <c r="C135" s="215">
        <v>124</v>
      </c>
      <c r="D135" s="216"/>
      <c r="E135" s="216"/>
      <c r="F135" s="222" t="str">
        <f t="shared" si="1"/>
        <v>-</v>
      </c>
    </row>
    <row r="136" spans="1:6" s="7" customFormat="1" x14ac:dyDescent="0.2">
      <c r="A136" s="213">
        <v>6632</v>
      </c>
      <c r="B136" s="214" t="s">
        <v>1683</v>
      </c>
      <c r="C136" s="215">
        <v>125</v>
      </c>
      <c r="D136" s="216"/>
      <c r="E136" s="216"/>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3875</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0</v>
      </c>
      <c r="F139" s="224" t="str">
        <f t="shared" si="1"/>
        <v>-</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3882</v>
      </c>
      <c r="C142" s="215">
        <v>131</v>
      </c>
      <c r="D142" s="216"/>
      <c r="E142" s="216"/>
      <c r="F142" s="222" t="str">
        <f t="shared" si="2"/>
        <v>-</v>
      </c>
    </row>
    <row r="143" spans="1:6" s="7" customFormat="1" ht="24" x14ac:dyDescent="0.2">
      <c r="A143" s="213" t="s">
        <v>3883</v>
      </c>
      <c r="B143" s="214" t="s">
        <v>3884</v>
      </c>
      <c r="C143" s="215">
        <v>132</v>
      </c>
      <c r="D143" s="216"/>
      <c r="E143" s="216"/>
      <c r="F143" s="222" t="str">
        <f t="shared" si="2"/>
        <v>-</v>
      </c>
    </row>
    <row r="144" spans="1:6" s="7" customFormat="1" x14ac:dyDescent="0.2">
      <c r="A144" s="213" t="s">
        <v>3885</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2538109</v>
      </c>
      <c r="E157" s="223">
        <f>E158+E169+E202+E221+E230+E258+E269</f>
        <v>2908464</v>
      </c>
      <c r="F157" s="224">
        <f t="shared" si="2"/>
        <v>114.59176891142184</v>
      </c>
    </row>
    <row r="158" spans="1:6" s="7" customFormat="1" x14ac:dyDescent="0.2">
      <c r="A158" s="213">
        <v>31</v>
      </c>
      <c r="B158" s="214" t="s">
        <v>2803</v>
      </c>
      <c r="C158" s="215">
        <v>147</v>
      </c>
      <c r="D158" s="223">
        <f>D159+D164+D165</f>
        <v>453058</v>
      </c>
      <c r="E158" s="223">
        <f>E159+E164+E165</f>
        <v>529158</v>
      </c>
      <c r="F158" s="224">
        <f t="shared" si="2"/>
        <v>116.79696639282389</v>
      </c>
    </row>
    <row r="159" spans="1:6" s="7" customFormat="1" x14ac:dyDescent="0.2">
      <c r="A159" s="213">
        <v>311</v>
      </c>
      <c r="B159" s="214" t="s">
        <v>2804</v>
      </c>
      <c r="C159" s="215">
        <v>148</v>
      </c>
      <c r="D159" s="223">
        <f>SUM(D160:D163)</f>
        <v>372582</v>
      </c>
      <c r="E159" s="223">
        <f>SUM(E160:E163)</f>
        <v>418576</v>
      </c>
      <c r="F159" s="224">
        <f t="shared" si="2"/>
        <v>112.34466506701881</v>
      </c>
    </row>
    <row r="160" spans="1:6" s="7" customFormat="1" x14ac:dyDescent="0.2">
      <c r="A160" s="213">
        <v>3111</v>
      </c>
      <c r="B160" s="214" t="s">
        <v>3421</v>
      </c>
      <c r="C160" s="215">
        <v>149</v>
      </c>
      <c r="D160" s="216">
        <v>372582</v>
      </c>
      <c r="E160" s="216">
        <v>418576</v>
      </c>
      <c r="F160" s="222">
        <f t="shared" si="2"/>
        <v>112.34466506701881</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v>19000</v>
      </c>
      <c r="E164" s="216">
        <v>32051</v>
      </c>
      <c r="F164" s="222">
        <f t="shared" si="2"/>
        <v>168.68947368421053</v>
      </c>
    </row>
    <row r="165" spans="1:6" s="7" customFormat="1" x14ac:dyDescent="0.2">
      <c r="A165" s="213">
        <v>313</v>
      </c>
      <c r="B165" s="214" t="s">
        <v>2807</v>
      </c>
      <c r="C165" s="215">
        <v>154</v>
      </c>
      <c r="D165" s="223">
        <f>SUM(D166:D168)</f>
        <v>61476</v>
      </c>
      <c r="E165" s="223">
        <f>SUM(E166:E168)</f>
        <v>78531</v>
      </c>
      <c r="F165" s="224">
        <f t="shared" si="2"/>
        <v>127.74253367167677</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61476</v>
      </c>
      <c r="E167" s="216">
        <v>78531</v>
      </c>
      <c r="F167" s="222">
        <f t="shared" si="2"/>
        <v>127.74253367167677</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1139421</v>
      </c>
      <c r="E169" s="223">
        <f>E170+E175+E183+E193+E194</f>
        <v>1193896</v>
      </c>
      <c r="F169" s="224">
        <f t="shared" si="2"/>
        <v>104.78093698466151</v>
      </c>
    </row>
    <row r="170" spans="1:6" s="7" customFormat="1" x14ac:dyDescent="0.2">
      <c r="A170" s="213">
        <v>321</v>
      </c>
      <c r="B170" s="214" t="s">
        <v>2806</v>
      </c>
      <c r="C170" s="215">
        <v>159</v>
      </c>
      <c r="D170" s="223">
        <f>SUM(D171:D174)</f>
        <v>18911</v>
      </c>
      <c r="E170" s="223">
        <f>SUM(E171:E174)</f>
        <v>21195</v>
      </c>
      <c r="F170" s="224">
        <f t="shared" si="2"/>
        <v>112.07762677806568</v>
      </c>
    </row>
    <row r="171" spans="1:6" s="7" customFormat="1" x14ac:dyDescent="0.2">
      <c r="A171" s="213">
        <v>3211</v>
      </c>
      <c r="B171" s="214" t="s">
        <v>27</v>
      </c>
      <c r="C171" s="215">
        <v>160</v>
      </c>
      <c r="D171" s="216">
        <v>2548</v>
      </c>
      <c r="E171" s="216">
        <v>3016</v>
      </c>
      <c r="F171" s="222">
        <f t="shared" si="2"/>
        <v>118.36734693877551</v>
      </c>
    </row>
    <row r="172" spans="1:6" s="7" customFormat="1" x14ac:dyDescent="0.2">
      <c r="A172" s="213">
        <v>3212</v>
      </c>
      <c r="B172" s="214" t="s">
        <v>2767</v>
      </c>
      <c r="C172" s="215">
        <v>161</v>
      </c>
      <c r="D172" s="216">
        <v>11165</v>
      </c>
      <c r="E172" s="216">
        <v>10874</v>
      </c>
      <c r="F172" s="222">
        <f t="shared" si="2"/>
        <v>97.393640841916707</v>
      </c>
    </row>
    <row r="173" spans="1:6" s="7" customFormat="1" x14ac:dyDescent="0.2">
      <c r="A173" s="213">
        <v>3213</v>
      </c>
      <c r="B173" s="214" t="s">
        <v>1579</v>
      </c>
      <c r="C173" s="215">
        <v>162</v>
      </c>
      <c r="D173" s="216">
        <v>5198</v>
      </c>
      <c r="E173" s="216">
        <v>7305</v>
      </c>
      <c r="F173" s="222">
        <f t="shared" si="2"/>
        <v>140.53482108503269</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145289</v>
      </c>
      <c r="E175" s="223">
        <f>SUM(E176:E182)</f>
        <v>139364</v>
      </c>
      <c r="F175" s="224">
        <f t="shared" si="2"/>
        <v>95.921921136493467</v>
      </c>
    </row>
    <row r="176" spans="1:6" s="7" customFormat="1" x14ac:dyDescent="0.2">
      <c r="A176" s="213">
        <v>3221</v>
      </c>
      <c r="B176" s="214" t="s">
        <v>1580</v>
      </c>
      <c r="C176" s="215">
        <v>165</v>
      </c>
      <c r="D176" s="216">
        <v>21680</v>
      </c>
      <c r="E176" s="216">
        <v>23965</v>
      </c>
      <c r="F176" s="222">
        <f t="shared" si="2"/>
        <v>110.53966789667898</v>
      </c>
    </row>
    <row r="177" spans="1:6" s="7" customFormat="1" x14ac:dyDescent="0.2">
      <c r="A177" s="213">
        <v>3222</v>
      </c>
      <c r="B177" s="214" t="s">
        <v>1581</v>
      </c>
      <c r="C177" s="215">
        <v>166</v>
      </c>
      <c r="D177" s="216"/>
      <c r="E177" s="216"/>
      <c r="F177" s="222" t="str">
        <f t="shared" si="2"/>
        <v>-</v>
      </c>
    </row>
    <row r="178" spans="1:6" s="7" customFormat="1" x14ac:dyDescent="0.2">
      <c r="A178" s="213">
        <v>3223</v>
      </c>
      <c r="B178" s="214" t="s">
        <v>1582</v>
      </c>
      <c r="C178" s="215">
        <v>167</v>
      </c>
      <c r="D178" s="216">
        <v>89302</v>
      </c>
      <c r="E178" s="216">
        <v>89057</v>
      </c>
      <c r="F178" s="222">
        <f t="shared" si="2"/>
        <v>99.725650041432445</v>
      </c>
    </row>
    <row r="179" spans="1:6" s="7" customFormat="1" x14ac:dyDescent="0.2">
      <c r="A179" s="213">
        <v>3224</v>
      </c>
      <c r="B179" s="214" t="s">
        <v>2563</v>
      </c>
      <c r="C179" s="215">
        <v>168</v>
      </c>
      <c r="D179" s="216">
        <v>11578</v>
      </c>
      <c r="E179" s="216">
        <v>10757</v>
      </c>
      <c r="F179" s="222">
        <f t="shared" si="2"/>
        <v>92.908965278977377</v>
      </c>
    </row>
    <row r="180" spans="1:6" s="7" customFormat="1" x14ac:dyDescent="0.2">
      <c r="A180" s="213">
        <v>3225</v>
      </c>
      <c r="B180" s="214" t="s">
        <v>225</v>
      </c>
      <c r="C180" s="215">
        <v>169</v>
      </c>
      <c r="D180" s="216">
        <v>22729</v>
      </c>
      <c r="E180" s="216">
        <v>14476</v>
      </c>
      <c r="F180" s="222">
        <f t="shared" si="2"/>
        <v>63.689559593470904</v>
      </c>
    </row>
    <row r="181" spans="1:6" s="7" customFormat="1" x14ac:dyDescent="0.2">
      <c r="A181" s="213">
        <v>3226</v>
      </c>
      <c r="B181" s="214" t="s">
        <v>3556</v>
      </c>
      <c r="C181" s="215">
        <v>170</v>
      </c>
      <c r="D181" s="216"/>
      <c r="E181" s="216"/>
      <c r="F181" s="222" t="str">
        <f t="shared" si="2"/>
        <v>-</v>
      </c>
    </row>
    <row r="182" spans="1:6" s="7" customFormat="1" x14ac:dyDescent="0.2">
      <c r="A182" s="213">
        <v>3227</v>
      </c>
      <c r="B182" s="214" t="s">
        <v>3068</v>
      </c>
      <c r="C182" s="215">
        <v>171</v>
      </c>
      <c r="D182" s="216"/>
      <c r="E182" s="216">
        <v>1109</v>
      </c>
      <c r="F182" s="222" t="str">
        <f t="shared" si="2"/>
        <v>-</v>
      </c>
    </row>
    <row r="183" spans="1:6" s="7" customFormat="1" x14ac:dyDescent="0.2">
      <c r="A183" s="213">
        <v>323</v>
      </c>
      <c r="B183" s="214" t="s">
        <v>2809</v>
      </c>
      <c r="C183" s="215">
        <v>172</v>
      </c>
      <c r="D183" s="223">
        <f>SUM(D184:D192)</f>
        <v>678702</v>
      </c>
      <c r="E183" s="223">
        <f>SUM(E184:E192)</f>
        <v>683204</v>
      </c>
      <c r="F183" s="224">
        <f t="shared" si="2"/>
        <v>100.6633249938854</v>
      </c>
    </row>
    <row r="184" spans="1:6" s="7" customFormat="1" x14ac:dyDescent="0.2">
      <c r="A184" s="213">
        <v>3231</v>
      </c>
      <c r="B184" s="214" t="s">
        <v>2303</v>
      </c>
      <c r="C184" s="215">
        <v>173</v>
      </c>
      <c r="D184" s="216">
        <v>15623</v>
      </c>
      <c r="E184" s="216">
        <v>15274</v>
      </c>
      <c r="F184" s="222">
        <f t="shared" si="2"/>
        <v>97.766114062600025</v>
      </c>
    </row>
    <row r="185" spans="1:6" s="7" customFormat="1" x14ac:dyDescent="0.2">
      <c r="A185" s="213">
        <v>3232</v>
      </c>
      <c r="B185" s="214" t="s">
        <v>2501</v>
      </c>
      <c r="C185" s="215">
        <v>174</v>
      </c>
      <c r="D185" s="216">
        <v>441586</v>
      </c>
      <c r="E185" s="216">
        <v>325597</v>
      </c>
      <c r="F185" s="222">
        <f t="shared" si="2"/>
        <v>73.733542277155522</v>
      </c>
    </row>
    <row r="186" spans="1:6" s="7" customFormat="1" x14ac:dyDescent="0.2">
      <c r="A186" s="213">
        <v>3233</v>
      </c>
      <c r="B186" s="214" t="s">
        <v>2502</v>
      </c>
      <c r="C186" s="215">
        <v>175</v>
      </c>
      <c r="D186" s="216">
        <v>13918</v>
      </c>
      <c r="E186" s="216">
        <v>23540</v>
      </c>
      <c r="F186" s="222">
        <f t="shared" si="2"/>
        <v>169.13349619198161</v>
      </c>
    </row>
    <row r="187" spans="1:6" s="7" customFormat="1" x14ac:dyDescent="0.2">
      <c r="A187" s="213">
        <v>3234</v>
      </c>
      <c r="B187" s="214" t="s">
        <v>2503</v>
      </c>
      <c r="C187" s="215">
        <v>176</v>
      </c>
      <c r="D187" s="216">
        <v>41273</v>
      </c>
      <c r="E187" s="216">
        <v>64469</v>
      </c>
      <c r="F187" s="222">
        <f t="shared" si="2"/>
        <v>156.20139073970878</v>
      </c>
    </row>
    <row r="188" spans="1:6" s="7" customFormat="1" x14ac:dyDescent="0.2">
      <c r="A188" s="213">
        <v>3235</v>
      </c>
      <c r="B188" s="214" t="s">
        <v>2504</v>
      </c>
      <c r="C188" s="215">
        <v>177</v>
      </c>
      <c r="D188" s="216"/>
      <c r="E188" s="216">
        <v>15000</v>
      </c>
      <c r="F188" s="222" t="str">
        <f t="shared" si="2"/>
        <v>-</v>
      </c>
    </row>
    <row r="189" spans="1:6" s="7" customFormat="1" x14ac:dyDescent="0.2">
      <c r="A189" s="213">
        <v>3236</v>
      </c>
      <c r="B189" s="214" t="s">
        <v>1147</v>
      </c>
      <c r="C189" s="215">
        <v>178</v>
      </c>
      <c r="D189" s="216">
        <v>50450</v>
      </c>
      <c r="E189" s="216">
        <v>62125</v>
      </c>
      <c r="F189" s="222">
        <f t="shared" si="2"/>
        <v>123.14172447968286</v>
      </c>
    </row>
    <row r="190" spans="1:6" s="7" customFormat="1" x14ac:dyDescent="0.2">
      <c r="A190" s="213">
        <v>3237</v>
      </c>
      <c r="B190" s="214" t="s">
        <v>1148</v>
      </c>
      <c r="C190" s="215">
        <v>179</v>
      </c>
      <c r="D190" s="216">
        <v>45979</v>
      </c>
      <c r="E190" s="216">
        <v>122451</v>
      </c>
      <c r="F190" s="222">
        <f t="shared" si="2"/>
        <v>266.31940668566085</v>
      </c>
    </row>
    <row r="191" spans="1:6" s="7" customFormat="1" x14ac:dyDescent="0.2">
      <c r="A191" s="213">
        <v>3238</v>
      </c>
      <c r="B191" s="214" t="s">
        <v>341</v>
      </c>
      <c r="C191" s="215">
        <v>180</v>
      </c>
      <c r="D191" s="216">
        <v>22574</v>
      </c>
      <c r="E191" s="216">
        <v>31673</v>
      </c>
      <c r="F191" s="222">
        <f t="shared" si="2"/>
        <v>140.30743333038009</v>
      </c>
    </row>
    <row r="192" spans="1:6" s="7" customFormat="1" x14ac:dyDescent="0.2">
      <c r="A192" s="213">
        <v>3239</v>
      </c>
      <c r="B192" s="214" t="s">
        <v>342</v>
      </c>
      <c r="C192" s="215">
        <v>181</v>
      </c>
      <c r="D192" s="216">
        <v>47299</v>
      </c>
      <c r="E192" s="216">
        <v>23075</v>
      </c>
      <c r="F192" s="222">
        <f t="shared" si="2"/>
        <v>48.785386583225858</v>
      </c>
    </row>
    <row r="193" spans="1:6" s="7" customFormat="1" x14ac:dyDescent="0.2">
      <c r="A193" s="213">
        <v>324</v>
      </c>
      <c r="B193" s="214" t="s">
        <v>3069</v>
      </c>
      <c r="C193" s="215">
        <v>182</v>
      </c>
      <c r="D193" s="216">
        <v>12594</v>
      </c>
      <c r="E193" s="216">
        <v>4397</v>
      </c>
      <c r="F193" s="222">
        <f t="shared" si="2"/>
        <v>34.913450849610925</v>
      </c>
    </row>
    <row r="194" spans="1:6" s="7" customFormat="1" x14ac:dyDescent="0.2">
      <c r="A194" s="213">
        <v>329</v>
      </c>
      <c r="B194" s="214" t="s">
        <v>2808</v>
      </c>
      <c r="C194" s="215">
        <v>183</v>
      </c>
      <c r="D194" s="223">
        <f>SUM(D195:D201)</f>
        <v>283925</v>
      </c>
      <c r="E194" s="223">
        <f>SUM(E195:E201)</f>
        <v>345736</v>
      </c>
      <c r="F194" s="224">
        <f t="shared" si="2"/>
        <v>121.77018578850047</v>
      </c>
    </row>
    <row r="195" spans="1:6" s="7" customFormat="1" x14ac:dyDescent="0.2">
      <c r="A195" s="213">
        <v>3291</v>
      </c>
      <c r="B195" s="214" t="s">
        <v>2197</v>
      </c>
      <c r="C195" s="215">
        <v>184</v>
      </c>
      <c r="D195" s="216">
        <v>170243</v>
      </c>
      <c r="E195" s="216">
        <v>159830</v>
      </c>
      <c r="F195" s="222">
        <f t="shared" si="2"/>
        <v>93.883448952379837</v>
      </c>
    </row>
    <row r="196" spans="1:6" s="7" customFormat="1" x14ac:dyDescent="0.2">
      <c r="A196" s="213">
        <v>3292</v>
      </c>
      <c r="B196" s="214" t="s">
        <v>2198</v>
      </c>
      <c r="C196" s="215">
        <v>185</v>
      </c>
      <c r="D196" s="216">
        <v>14531</v>
      </c>
      <c r="E196" s="216">
        <v>22377</v>
      </c>
      <c r="F196" s="222">
        <f t="shared" si="2"/>
        <v>153.99490743926779</v>
      </c>
    </row>
    <row r="197" spans="1:6" s="7" customFormat="1" x14ac:dyDescent="0.2">
      <c r="A197" s="213">
        <v>3293</v>
      </c>
      <c r="B197" s="214" t="s">
        <v>2199</v>
      </c>
      <c r="C197" s="215">
        <v>186</v>
      </c>
      <c r="D197" s="216">
        <v>10788</v>
      </c>
      <c r="E197" s="216">
        <v>23781</v>
      </c>
      <c r="F197" s="222">
        <f t="shared" si="2"/>
        <v>220.4393770856507</v>
      </c>
    </row>
    <row r="198" spans="1:6" s="7" customFormat="1" x14ac:dyDescent="0.2">
      <c r="A198" s="213">
        <v>3294</v>
      </c>
      <c r="B198" s="214" t="s">
        <v>3557</v>
      </c>
      <c r="C198" s="215">
        <v>187</v>
      </c>
      <c r="D198" s="216">
        <v>2989</v>
      </c>
      <c r="E198" s="216">
        <v>3319</v>
      </c>
      <c r="F198" s="222">
        <f t="shared" si="2"/>
        <v>111.04048176647707</v>
      </c>
    </row>
    <row r="199" spans="1:6" s="7" customFormat="1" x14ac:dyDescent="0.2">
      <c r="A199" s="213">
        <v>3295</v>
      </c>
      <c r="B199" s="214" t="s">
        <v>3070</v>
      </c>
      <c r="C199" s="215">
        <v>188</v>
      </c>
      <c r="D199" s="216">
        <v>12971</v>
      </c>
      <c r="E199" s="216">
        <v>8703</v>
      </c>
      <c r="F199" s="222">
        <f t="shared" si="2"/>
        <v>67.095829157351019</v>
      </c>
    </row>
    <row r="200" spans="1:6" s="7" customFormat="1" x14ac:dyDescent="0.2">
      <c r="A200" s="213" t="s">
        <v>4212</v>
      </c>
      <c r="B200" s="214" t="s">
        <v>4213</v>
      </c>
      <c r="C200" s="215">
        <v>189</v>
      </c>
      <c r="D200" s="216"/>
      <c r="E200" s="216">
        <v>559</v>
      </c>
      <c r="F200" s="222" t="str">
        <f t="shared" si="2"/>
        <v>-</v>
      </c>
    </row>
    <row r="201" spans="1:6" s="7" customFormat="1" x14ac:dyDescent="0.2">
      <c r="A201" s="213">
        <v>3299</v>
      </c>
      <c r="B201" s="214" t="s">
        <v>2200</v>
      </c>
      <c r="C201" s="215">
        <v>190</v>
      </c>
      <c r="D201" s="216">
        <v>72403</v>
      </c>
      <c r="E201" s="216">
        <v>127167</v>
      </c>
      <c r="F201" s="222">
        <f t="shared" si="2"/>
        <v>175.63774981699655</v>
      </c>
    </row>
    <row r="202" spans="1:6" s="7" customFormat="1" x14ac:dyDescent="0.2">
      <c r="A202" s="213">
        <v>34</v>
      </c>
      <c r="B202" s="214" t="s">
        <v>2970</v>
      </c>
      <c r="C202" s="215">
        <v>191</v>
      </c>
      <c r="D202" s="223">
        <f>D203+D208+D216</f>
        <v>7907</v>
      </c>
      <c r="E202" s="223">
        <f>E203+E208+E216</f>
        <v>7766</v>
      </c>
      <c r="F202" s="224">
        <f t="shared" si="2"/>
        <v>98.216769950676621</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3798</v>
      </c>
      <c r="C210" s="215">
        <v>199</v>
      </c>
      <c r="D210" s="216"/>
      <c r="E210" s="216"/>
      <c r="F210" s="222" t="str">
        <f t="shared" si="3"/>
        <v>-</v>
      </c>
    </row>
    <row r="211" spans="1:6" s="7" customFormat="1" ht="24" x14ac:dyDescent="0.2">
      <c r="A211" s="213">
        <v>3423</v>
      </c>
      <c r="B211" s="214" t="s">
        <v>3799</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4089</v>
      </c>
      <c r="C216" s="215">
        <v>205</v>
      </c>
      <c r="D216" s="223">
        <f>SUM(D217:D220)</f>
        <v>7907</v>
      </c>
      <c r="E216" s="223">
        <f>SUM(E217:E220)</f>
        <v>7766</v>
      </c>
      <c r="F216" s="224">
        <f t="shared" si="3"/>
        <v>98.216769950676621</v>
      </c>
    </row>
    <row r="217" spans="1:6" s="7" customFormat="1" x14ac:dyDescent="0.2">
      <c r="A217" s="213">
        <v>3431</v>
      </c>
      <c r="B217" s="214" t="s">
        <v>3072</v>
      </c>
      <c r="C217" s="215">
        <v>206</v>
      </c>
      <c r="D217" s="216">
        <v>7902</v>
      </c>
      <c r="E217" s="216">
        <v>7766</v>
      </c>
      <c r="F217" s="222">
        <f t="shared" si="3"/>
        <v>98.278916729941784</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v>5</v>
      </c>
      <c r="E219" s="216"/>
      <c r="F219" s="222">
        <f t="shared" si="3"/>
        <v>0</v>
      </c>
    </row>
    <row r="220" spans="1:6" s="7" customFormat="1" x14ac:dyDescent="0.2">
      <c r="A220" s="213">
        <v>3434</v>
      </c>
      <c r="B220" s="214" t="s">
        <v>236</v>
      </c>
      <c r="C220" s="215">
        <v>209</v>
      </c>
      <c r="D220" s="216"/>
      <c r="E220" s="216"/>
      <c r="F220" s="222" t="str">
        <f t="shared" si="3"/>
        <v>-</v>
      </c>
    </row>
    <row r="221" spans="1:6" s="7" customFormat="1" x14ac:dyDescent="0.2">
      <c r="A221" s="213">
        <v>35</v>
      </c>
      <c r="B221" s="214" t="s">
        <v>2973</v>
      </c>
      <c r="C221" s="215">
        <v>210</v>
      </c>
      <c r="D221" s="223">
        <f>D222+D225+D229</f>
        <v>210256</v>
      </c>
      <c r="E221" s="223">
        <f>E222+E225+E229</f>
        <v>267000</v>
      </c>
      <c r="F221" s="224">
        <f t="shared" si="3"/>
        <v>126.98805265961495</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210256</v>
      </c>
      <c r="E225" s="223">
        <f>SUM(E226:E228)</f>
        <v>267000</v>
      </c>
      <c r="F225" s="224">
        <f t="shared" si="3"/>
        <v>126.98805265961495</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v>210256</v>
      </c>
      <c r="E228" s="216">
        <v>267000</v>
      </c>
      <c r="F228" s="222">
        <f t="shared" si="3"/>
        <v>126.98805265961495</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9820</v>
      </c>
      <c r="E230" s="223">
        <f>E231+E234+E237+E242+E246+E250+E253</f>
        <v>24820</v>
      </c>
      <c r="F230" s="224">
        <f t="shared" si="3"/>
        <v>252.74949083503054</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9820</v>
      </c>
      <c r="E237" s="223">
        <f>SUM(E238:E241)</f>
        <v>24820</v>
      </c>
      <c r="F237" s="224">
        <f t="shared" si="3"/>
        <v>252.74949083503054</v>
      </c>
    </row>
    <row r="238" spans="1:6" s="7" customFormat="1" x14ac:dyDescent="0.2">
      <c r="A238" s="213">
        <v>3631</v>
      </c>
      <c r="B238" s="214" t="s">
        <v>2308</v>
      </c>
      <c r="C238" s="215">
        <v>227</v>
      </c>
      <c r="D238" s="216">
        <v>9820</v>
      </c>
      <c r="E238" s="216">
        <v>24820</v>
      </c>
      <c r="F238" s="222">
        <f t="shared" si="3"/>
        <v>252.74949083503054</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3820</v>
      </c>
      <c r="B251" s="214" t="s">
        <v>3821</v>
      </c>
      <c r="C251" s="215">
        <v>240</v>
      </c>
      <c r="D251" s="216"/>
      <c r="E251" s="216"/>
      <c r="F251" s="222" t="str">
        <f t="shared" si="3"/>
        <v>-</v>
      </c>
    </row>
    <row r="252" spans="1:6" s="7" customFormat="1" x14ac:dyDescent="0.2">
      <c r="A252" s="213" t="s">
        <v>3822</v>
      </c>
      <c r="B252" s="214" t="s">
        <v>3823</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230529</v>
      </c>
      <c r="E258" s="223">
        <f>E259+E265</f>
        <v>256678</v>
      </c>
      <c r="F258" s="224">
        <f t="shared" si="3"/>
        <v>111.34304143947182</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230529</v>
      </c>
      <c r="E265" s="223">
        <f>SUM(E266:E268)</f>
        <v>256678</v>
      </c>
      <c r="F265" s="224">
        <f t="shared" si="3"/>
        <v>111.34304143947182</v>
      </c>
    </row>
    <row r="266" spans="1:6" s="7" customFormat="1" x14ac:dyDescent="0.2">
      <c r="A266" s="213">
        <v>3721</v>
      </c>
      <c r="B266" s="214" t="s">
        <v>1250</v>
      </c>
      <c r="C266" s="215">
        <v>255</v>
      </c>
      <c r="D266" s="216">
        <v>127986</v>
      </c>
      <c r="E266" s="216">
        <v>124857</v>
      </c>
      <c r="F266" s="222">
        <f t="shared" si="3"/>
        <v>97.555201350147669</v>
      </c>
    </row>
    <row r="267" spans="1:6" s="7" customFormat="1" x14ac:dyDescent="0.2">
      <c r="A267" s="213">
        <v>3722</v>
      </c>
      <c r="B267" s="214" t="s">
        <v>1249</v>
      </c>
      <c r="C267" s="215">
        <v>256</v>
      </c>
      <c r="D267" s="216">
        <v>102543</v>
      </c>
      <c r="E267" s="216">
        <v>131821</v>
      </c>
      <c r="F267" s="222">
        <f t="shared" si="3"/>
        <v>128.55192455847791</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487118</v>
      </c>
      <c r="E269" s="223">
        <f>E270+E274+E279+E285</f>
        <v>629146</v>
      </c>
      <c r="F269" s="224">
        <f t="shared" si="3"/>
        <v>129.15679568400265</v>
      </c>
    </row>
    <row r="270" spans="1:6" s="7" customFormat="1" x14ac:dyDescent="0.2">
      <c r="A270" s="213">
        <v>381</v>
      </c>
      <c r="B270" s="214" t="s">
        <v>1527</v>
      </c>
      <c r="C270" s="215">
        <v>259</v>
      </c>
      <c r="D270" s="223">
        <f>SUM(D271:D273)</f>
        <v>403313</v>
      </c>
      <c r="E270" s="223">
        <f>SUM(E271:E273)</f>
        <v>472817</v>
      </c>
      <c r="F270" s="224">
        <f t="shared" si="3"/>
        <v>117.23326547867291</v>
      </c>
    </row>
    <row r="271" spans="1:6" s="7" customFormat="1" x14ac:dyDescent="0.2">
      <c r="A271" s="213">
        <v>3811</v>
      </c>
      <c r="B271" s="214" t="s">
        <v>171</v>
      </c>
      <c r="C271" s="215">
        <v>260</v>
      </c>
      <c r="D271" s="216">
        <v>403313</v>
      </c>
      <c r="E271" s="216">
        <v>472817</v>
      </c>
      <c r="F271" s="222">
        <f t="shared" ref="F271:F302" si="4">IF(D271&lt;&gt;0,IF(E271/D271&gt;=100,"&gt;&gt;100",E271/D271*100),"-")</f>
        <v>117.23326547867291</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83805</v>
      </c>
      <c r="E274" s="223">
        <f>SUM(E275:E278)</f>
        <v>156329</v>
      </c>
      <c r="F274" s="224">
        <f t="shared" si="4"/>
        <v>186.53898932044629</v>
      </c>
    </row>
    <row r="275" spans="1:6" s="7" customFormat="1" x14ac:dyDescent="0.2">
      <c r="A275" s="213">
        <v>3821</v>
      </c>
      <c r="B275" s="214" t="s">
        <v>2206</v>
      </c>
      <c r="C275" s="215">
        <v>264</v>
      </c>
      <c r="D275" s="216">
        <v>83805</v>
      </c>
      <c r="E275" s="216">
        <v>156329</v>
      </c>
      <c r="F275" s="222">
        <f t="shared" si="4"/>
        <v>186.53898932044629</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3879</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3812</v>
      </c>
      <c r="C287" s="215">
        <v>276</v>
      </c>
      <c r="D287" s="216"/>
      <c r="E287" s="216"/>
      <c r="F287" s="222" t="str">
        <f t="shared" si="4"/>
        <v>-</v>
      </c>
    </row>
    <row r="288" spans="1:6" s="7" customFormat="1" x14ac:dyDescent="0.2">
      <c r="A288" s="213">
        <v>3863</v>
      </c>
      <c r="B288" s="214" t="s">
        <v>3813</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2538109</v>
      </c>
      <c r="E295" s="223">
        <f>E157-E293+E294</f>
        <v>2908464</v>
      </c>
      <c r="F295" s="224">
        <f t="shared" si="4"/>
        <v>114.59176891142184</v>
      </c>
    </row>
    <row r="296" spans="1:6" s="7" customFormat="1" x14ac:dyDescent="0.2">
      <c r="A296" s="213" t="s">
        <v>631</v>
      </c>
      <c r="B296" s="214" t="s">
        <v>2870</v>
      </c>
      <c r="C296" s="215">
        <v>285</v>
      </c>
      <c r="D296" s="223">
        <f>IF(D12&gt;=D295,D12-D295,0)</f>
        <v>1664016</v>
      </c>
      <c r="E296" s="223">
        <f>IF(E12&gt;=E295,E12-E295,0)</f>
        <v>941746</v>
      </c>
      <c r="F296" s="224">
        <f t="shared" si="4"/>
        <v>56.59476831953539</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188853</v>
      </c>
      <c r="E298" s="216">
        <v>740472</v>
      </c>
      <c r="F298" s="222">
        <f t="shared" si="4"/>
        <v>392.08908516147483</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3878</v>
      </c>
      <c r="C300" s="215">
        <v>289</v>
      </c>
      <c r="D300" s="216">
        <v>54538</v>
      </c>
      <c r="E300" s="216">
        <v>44372</v>
      </c>
      <c r="F300" s="222">
        <f t="shared" si="4"/>
        <v>81.35978583739778</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56" t="s">
        <v>117</v>
      </c>
      <c r="B303" s="457"/>
      <c r="C303" s="281"/>
      <c r="D303" s="282"/>
      <c r="E303" s="282"/>
      <c r="F303" s="283"/>
    </row>
    <row r="304" spans="1:6" s="7" customFormat="1" x14ac:dyDescent="0.2">
      <c r="A304" s="213">
        <v>7</v>
      </c>
      <c r="B304" s="214" t="s">
        <v>2872</v>
      </c>
      <c r="C304" s="215">
        <v>292</v>
      </c>
      <c r="D304" s="223">
        <f>D305+D317+D350+D354</f>
        <v>33270</v>
      </c>
      <c r="E304" s="223">
        <f>E305+E317+E350+E354</f>
        <v>1790</v>
      </c>
      <c r="F304" s="224">
        <f t="shared" ref="F304:F367" si="5">IF(D304&lt;&gt;0,IF(E304/D304&gt;=100,"&gt;&gt;100",E304/D304*100),"-")</f>
        <v>5.3802224226029454</v>
      </c>
    </row>
    <row r="305" spans="1:6" s="7" customFormat="1" x14ac:dyDescent="0.2">
      <c r="A305" s="213">
        <v>71</v>
      </c>
      <c r="B305" s="214" t="s">
        <v>2873</v>
      </c>
      <c r="C305" s="215">
        <v>293</v>
      </c>
      <c r="D305" s="223">
        <f>D306+D310</f>
        <v>31064</v>
      </c>
      <c r="E305" s="223">
        <f>E306+E310</f>
        <v>0</v>
      </c>
      <c r="F305" s="224">
        <f t="shared" si="5"/>
        <v>0</v>
      </c>
    </row>
    <row r="306" spans="1:6" s="7" customFormat="1" x14ac:dyDescent="0.2">
      <c r="A306" s="213">
        <v>711</v>
      </c>
      <c r="B306" s="214" t="s">
        <v>2874</v>
      </c>
      <c r="C306" s="215">
        <v>294</v>
      </c>
      <c r="D306" s="223">
        <f>SUM(D307:D309)</f>
        <v>31064</v>
      </c>
      <c r="E306" s="223">
        <f>SUM(E307:E309)</f>
        <v>0</v>
      </c>
      <c r="F306" s="224">
        <f t="shared" si="5"/>
        <v>0</v>
      </c>
    </row>
    <row r="307" spans="1:6" s="7" customFormat="1" x14ac:dyDescent="0.2">
      <c r="A307" s="213">
        <v>7111</v>
      </c>
      <c r="B307" s="214" t="s">
        <v>3364</v>
      </c>
      <c r="C307" s="215">
        <v>295</v>
      </c>
      <c r="D307" s="216">
        <v>31064</v>
      </c>
      <c r="E307" s="216"/>
      <c r="F307" s="222">
        <f t="shared" si="5"/>
        <v>0</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3899</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2206</v>
      </c>
      <c r="E317" s="223">
        <f>E318+E323+E332+E337+E342+E345</f>
        <v>1790</v>
      </c>
      <c r="F317" s="224">
        <f t="shared" si="5"/>
        <v>81.142339075249311</v>
      </c>
    </row>
    <row r="318" spans="1:6" s="7" customFormat="1" x14ac:dyDescent="0.2">
      <c r="A318" s="213">
        <v>721</v>
      </c>
      <c r="B318" s="214" t="s">
        <v>2876</v>
      </c>
      <c r="C318" s="215">
        <v>306</v>
      </c>
      <c r="D318" s="223">
        <f>SUM(D319:D322)</f>
        <v>2206</v>
      </c>
      <c r="E318" s="223">
        <f>SUM(E319:E322)</f>
        <v>1790</v>
      </c>
      <c r="F318" s="224">
        <f t="shared" si="5"/>
        <v>81.142339075249311</v>
      </c>
    </row>
    <row r="319" spans="1:6" s="7" customFormat="1" x14ac:dyDescent="0.2">
      <c r="A319" s="213">
        <v>7211</v>
      </c>
      <c r="B319" s="214" t="s">
        <v>3418</v>
      </c>
      <c r="C319" s="215">
        <v>307</v>
      </c>
      <c r="D319" s="216">
        <v>2206</v>
      </c>
      <c r="E319" s="216">
        <v>1790</v>
      </c>
      <c r="F319" s="222">
        <f t="shared" si="5"/>
        <v>81.142339075249311</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4104</v>
      </c>
      <c r="C347" s="215">
        <v>335</v>
      </c>
      <c r="D347" s="216"/>
      <c r="E347" s="216"/>
      <c r="F347" s="222" t="str">
        <f t="shared" si="5"/>
        <v>-</v>
      </c>
    </row>
    <row r="348" spans="1:6" s="7" customFormat="1" x14ac:dyDescent="0.2">
      <c r="A348" s="213">
        <v>7263</v>
      </c>
      <c r="B348" s="214" t="s">
        <v>4105</v>
      </c>
      <c r="C348" s="215">
        <v>336</v>
      </c>
      <c r="D348" s="216"/>
      <c r="E348" s="216"/>
      <c r="F348" s="222" t="str">
        <f t="shared" si="5"/>
        <v>-</v>
      </c>
    </row>
    <row r="349" spans="1:6" s="7" customFormat="1" x14ac:dyDescent="0.2">
      <c r="A349" s="213">
        <v>7264</v>
      </c>
      <c r="B349" s="214" t="s">
        <v>4106</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4107</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4274</v>
      </c>
      <c r="C355" s="215">
        <v>343</v>
      </c>
      <c r="D355" s="216"/>
      <c r="E355" s="216"/>
      <c r="F355" s="222" t="str">
        <f t="shared" si="5"/>
        <v>-</v>
      </c>
    </row>
    <row r="356" spans="1:6" s="7" customFormat="1" x14ac:dyDescent="0.2">
      <c r="A356" s="213">
        <v>4</v>
      </c>
      <c r="B356" s="214" t="s">
        <v>2883</v>
      </c>
      <c r="C356" s="215">
        <v>344</v>
      </c>
      <c r="D356" s="223">
        <f>D357+D369+D402+D406+D408</f>
        <v>1145667</v>
      </c>
      <c r="E356" s="223">
        <f>E357+E369+E402+E406+E408</f>
        <v>1585807</v>
      </c>
      <c r="F356" s="224">
        <f t="shared" si="5"/>
        <v>138.41779504864851</v>
      </c>
    </row>
    <row r="357" spans="1:6" s="7" customFormat="1" x14ac:dyDescent="0.2">
      <c r="A357" s="213">
        <v>41</v>
      </c>
      <c r="B357" s="214" t="s">
        <v>2884</v>
      </c>
      <c r="C357" s="215">
        <v>345</v>
      </c>
      <c r="D357" s="223">
        <f>D358+D362</f>
        <v>90693</v>
      </c>
      <c r="E357" s="223">
        <f>E358+E362</f>
        <v>13955</v>
      </c>
      <c r="F357" s="224">
        <f t="shared" si="5"/>
        <v>15.387075077459119</v>
      </c>
    </row>
    <row r="358" spans="1:6" s="7" customFormat="1" x14ac:dyDescent="0.2">
      <c r="A358" s="213">
        <v>411</v>
      </c>
      <c r="B358" s="214" t="s">
        <v>2885</v>
      </c>
      <c r="C358" s="215">
        <v>346</v>
      </c>
      <c r="D358" s="223">
        <f>SUM(D359:D361)</f>
        <v>75000</v>
      </c>
      <c r="E358" s="223">
        <f>SUM(E359:E361)</f>
        <v>0</v>
      </c>
      <c r="F358" s="224">
        <f t="shared" si="5"/>
        <v>0</v>
      </c>
    </row>
    <row r="359" spans="1:6" s="7" customFormat="1" x14ac:dyDescent="0.2">
      <c r="A359" s="213">
        <v>4111</v>
      </c>
      <c r="B359" s="214" t="s">
        <v>3364</v>
      </c>
      <c r="C359" s="215">
        <v>347</v>
      </c>
      <c r="D359" s="216">
        <v>75000</v>
      </c>
      <c r="E359" s="216"/>
      <c r="F359" s="222">
        <f t="shared" si="5"/>
        <v>0</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15693</v>
      </c>
      <c r="E362" s="223">
        <f>SUM(E363:E368)</f>
        <v>13955</v>
      </c>
      <c r="F362" s="224">
        <f t="shared" si="5"/>
        <v>88.924998406933028</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3899</v>
      </c>
      <c r="C367" s="215">
        <v>355</v>
      </c>
      <c r="D367" s="216"/>
      <c r="E367" s="216"/>
      <c r="F367" s="222" t="str">
        <f t="shared" si="5"/>
        <v>-</v>
      </c>
    </row>
    <row r="368" spans="1:6" s="7" customFormat="1" x14ac:dyDescent="0.2">
      <c r="A368" s="213">
        <v>4126</v>
      </c>
      <c r="B368" s="214" t="s">
        <v>322</v>
      </c>
      <c r="C368" s="215">
        <v>356</v>
      </c>
      <c r="D368" s="216">
        <v>15693</v>
      </c>
      <c r="E368" s="216">
        <v>13955</v>
      </c>
      <c r="F368" s="222">
        <f t="shared" ref="F368:F424" si="6">IF(D368&lt;&gt;0,IF(E368/D368&gt;=100,"&gt;&gt;100",E368/D368*100),"-")</f>
        <v>88.924998406933028</v>
      </c>
    </row>
    <row r="369" spans="1:6" s="7" customFormat="1" x14ac:dyDescent="0.2">
      <c r="A369" s="213">
        <v>42</v>
      </c>
      <c r="B369" s="355" t="s">
        <v>832</v>
      </c>
      <c r="C369" s="215">
        <v>357</v>
      </c>
      <c r="D369" s="223">
        <f>D370+D375+D384+D389+D394+D397</f>
        <v>552485</v>
      </c>
      <c r="E369" s="223">
        <f>E370+E375+E384+E389+E394+E397</f>
        <v>809874</v>
      </c>
      <c r="F369" s="224">
        <f t="shared" si="6"/>
        <v>146.58750916314469</v>
      </c>
    </row>
    <row r="370" spans="1:6" s="7" customFormat="1" x14ac:dyDescent="0.2">
      <c r="A370" s="213">
        <v>421</v>
      </c>
      <c r="B370" s="214" t="s">
        <v>833</v>
      </c>
      <c r="C370" s="215">
        <v>358</v>
      </c>
      <c r="D370" s="223">
        <f>SUM(D371:D374)</f>
        <v>402901</v>
      </c>
      <c r="E370" s="223">
        <f>SUM(E371:E374)</f>
        <v>733245</v>
      </c>
      <c r="F370" s="224">
        <f t="shared" si="6"/>
        <v>181.99135767843714</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v>13200</v>
      </c>
      <c r="E372" s="216">
        <v>516345</v>
      </c>
      <c r="F372" s="222">
        <f t="shared" si="6"/>
        <v>3911.7045454545455</v>
      </c>
    </row>
    <row r="373" spans="1:6" s="7" customFormat="1" x14ac:dyDescent="0.2">
      <c r="A373" s="213">
        <v>4213</v>
      </c>
      <c r="B373" s="214" t="s">
        <v>2536</v>
      </c>
      <c r="C373" s="215">
        <v>361</v>
      </c>
      <c r="D373" s="216">
        <v>389701</v>
      </c>
      <c r="E373" s="216">
        <v>214651</v>
      </c>
      <c r="F373" s="222">
        <f t="shared" si="6"/>
        <v>55.080946674501732</v>
      </c>
    </row>
    <row r="374" spans="1:6" s="7" customFormat="1" x14ac:dyDescent="0.2">
      <c r="A374" s="213">
        <v>4214</v>
      </c>
      <c r="B374" s="214" t="s">
        <v>3420</v>
      </c>
      <c r="C374" s="215">
        <v>362</v>
      </c>
      <c r="D374" s="216"/>
      <c r="E374" s="216">
        <v>2249</v>
      </c>
      <c r="F374" s="222" t="str">
        <f t="shared" si="6"/>
        <v>-</v>
      </c>
    </row>
    <row r="375" spans="1:6" s="7" customFormat="1" x14ac:dyDescent="0.2">
      <c r="A375" s="213">
        <v>422</v>
      </c>
      <c r="B375" s="214" t="s">
        <v>834</v>
      </c>
      <c r="C375" s="215">
        <v>363</v>
      </c>
      <c r="D375" s="223">
        <f>SUM(D376:D383)</f>
        <v>149584</v>
      </c>
      <c r="E375" s="223">
        <f>SUM(E376:E383)</f>
        <v>76629</v>
      </c>
      <c r="F375" s="224">
        <f t="shared" si="6"/>
        <v>51.228072521125256</v>
      </c>
    </row>
    <row r="376" spans="1:6" s="7" customFormat="1" x14ac:dyDescent="0.2">
      <c r="A376" s="213">
        <v>4221</v>
      </c>
      <c r="B376" s="214" t="s">
        <v>1420</v>
      </c>
      <c r="C376" s="215">
        <v>364</v>
      </c>
      <c r="D376" s="216"/>
      <c r="E376" s="216">
        <v>9611</v>
      </c>
      <c r="F376" s="222" t="str">
        <f t="shared" si="6"/>
        <v>-</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c r="E378" s="216"/>
      <c r="F378" s="222" t="str">
        <f t="shared" si="6"/>
        <v>-</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v>116171</v>
      </c>
      <c r="E381" s="216"/>
      <c r="F381" s="222">
        <f t="shared" si="6"/>
        <v>0</v>
      </c>
    </row>
    <row r="382" spans="1:6" s="7" customFormat="1" x14ac:dyDescent="0.2">
      <c r="A382" s="213">
        <v>4227</v>
      </c>
      <c r="B382" s="214" t="s">
        <v>1426</v>
      </c>
      <c r="C382" s="215">
        <v>370</v>
      </c>
      <c r="D382" s="216">
        <v>33413</v>
      </c>
      <c r="E382" s="216">
        <v>67018</v>
      </c>
      <c r="F382" s="222">
        <f t="shared" si="6"/>
        <v>200.57462664232486</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4104</v>
      </c>
      <c r="C399" s="215">
        <v>387</v>
      </c>
      <c r="D399" s="216"/>
      <c r="E399" s="216"/>
      <c r="F399" s="222" t="str">
        <f t="shared" si="6"/>
        <v>-</v>
      </c>
    </row>
    <row r="400" spans="1:6" s="7" customFormat="1" x14ac:dyDescent="0.2">
      <c r="A400" s="213">
        <v>4263</v>
      </c>
      <c r="B400" s="214" t="s">
        <v>4105</v>
      </c>
      <c r="C400" s="215">
        <v>388</v>
      </c>
      <c r="D400" s="216"/>
      <c r="E400" s="216"/>
      <c r="F400" s="222" t="str">
        <f t="shared" si="6"/>
        <v>-</v>
      </c>
    </row>
    <row r="401" spans="1:6" s="7" customFormat="1" x14ac:dyDescent="0.2">
      <c r="A401" s="213">
        <v>4264</v>
      </c>
      <c r="B401" s="214" t="s">
        <v>4106</v>
      </c>
      <c r="C401" s="215">
        <v>389</v>
      </c>
      <c r="D401" s="216"/>
      <c r="E401" s="216"/>
      <c r="F401" s="222" t="str">
        <f t="shared" si="6"/>
        <v>-</v>
      </c>
    </row>
    <row r="402" spans="1:6" s="7" customFormat="1" x14ac:dyDescent="0.2">
      <c r="A402" s="213">
        <v>43</v>
      </c>
      <c r="B402" s="214" t="s">
        <v>3497</v>
      </c>
      <c r="C402" s="215">
        <v>390</v>
      </c>
      <c r="D402" s="223">
        <f>D403</f>
        <v>0</v>
      </c>
      <c r="E402" s="223">
        <f>E403</f>
        <v>0</v>
      </c>
      <c r="F402" s="224" t="str">
        <f t="shared" si="6"/>
        <v>-</v>
      </c>
    </row>
    <row r="403" spans="1:6" s="7" customFormat="1" x14ac:dyDescent="0.2">
      <c r="A403" s="213">
        <v>431</v>
      </c>
      <c r="B403" s="214" t="s">
        <v>3498</v>
      </c>
      <c r="C403" s="215">
        <v>391</v>
      </c>
      <c r="D403" s="223">
        <f>SUM(D404:D405)</f>
        <v>0</v>
      </c>
      <c r="E403" s="223">
        <f>SUM(E404:E405)</f>
        <v>0</v>
      </c>
      <c r="F403" s="224" t="str">
        <f t="shared" si="6"/>
        <v>-</v>
      </c>
    </row>
    <row r="404" spans="1:6" s="7" customFormat="1" x14ac:dyDescent="0.2">
      <c r="A404" s="213">
        <v>4311</v>
      </c>
      <c r="B404" s="214" t="s">
        <v>4107</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3499</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3500</v>
      </c>
      <c r="C408" s="215">
        <v>396</v>
      </c>
      <c r="D408" s="223">
        <f>SUM(D409:D412)</f>
        <v>502489</v>
      </c>
      <c r="E408" s="223">
        <f>SUM(E409:E412)</f>
        <v>761978</v>
      </c>
      <c r="F408" s="224">
        <f t="shared" si="6"/>
        <v>151.64073243394384</v>
      </c>
    </row>
    <row r="409" spans="1:6" s="7" customFormat="1" x14ac:dyDescent="0.2">
      <c r="A409" s="213">
        <v>451</v>
      </c>
      <c r="B409" s="214" t="s">
        <v>1017</v>
      </c>
      <c r="C409" s="215">
        <v>397</v>
      </c>
      <c r="D409" s="216">
        <v>502489</v>
      </c>
      <c r="E409" s="216">
        <v>761978</v>
      </c>
      <c r="F409" s="222">
        <f t="shared" si="6"/>
        <v>151.64073243394384</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3501</v>
      </c>
      <c r="C413" s="215">
        <v>401</v>
      </c>
      <c r="D413" s="223">
        <f>IF(D304&gt;=D356, D304-D356, 0)</f>
        <v>0</v>
      </c>
      <c r="E413" s="223">
        <f>IF(E304&gt;=E356, E304-E356, 0)</f>
        <v>0</v>
      </c>
      <c r="F413" s="224" t="str">
        <f t="shared" si="6"/>
        <v>-</v>
      </c>
    </row>
    <row r="414" spans="1:6" s="7" customFormat="1" x14ac:dyDescent="0.2">
      <c r="A414" s="213" t="s">
        <v>631</v>
      </c>
      <c r="B414" s="214" t="s">
        <v>3502</v>
      </c>
      <c r="C414" s="215">
        <v>402</v>
      </c>
      <c r="D414" s="223">
        <f>IF(D356&gt;=D304, D356-D304, 0)</f>
        <v>1112397</v>
      </c>
      <c r="E414" s="223">
        <f>IF(E356&gt;=E304, E356-E304, 0)</f>
        <v>1584017</v>
      </c>
      <c r="F414" s="224">
        <f t="shared" si="6"/>
        <v>142.39673425944156</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c r="F416" s="222" t="str">
        <f t="shared" si="6"/>
        <v>-</v>
      </c>
    </row>
    <row r="417" spans="1:6" s="7" customFormat="1" x14ac:dyDescent="0.2">
      <c r="A417" s="213">
        <v>97</v>
      </c>
      <c r="B417" s="214" t="s">
        <v>3031</v>
      </c>
      <c r="C417" s="215">
        <v>405</v>
      </c>
      <c r="D417" s="216">
        <v>6071</v>
      </c>
      <c r="E417" s="216">
        <v>2093</v>
      </c>
      <c r="F417" s="222">
        <f t="shared" si="6"/>
        <v>34.475374732334046</v>
      </c>
    </row>
    <row r="418" spans="1:6" s="7" customFormat="1" x14ac:dyDescent="0.2">
      <c r="A418" s="213" t="s">
        <v>631</v>
      </c>
      <c r="B418" s="214" t="s">
        <v>3503</v>
      </c>
      <c r="C418" s="215">
        <v>406</v>
      </c>
      <c r="D418" s="223">
        <f>D12+D304</f>
        <v>4235395</v>
      </c>
      <c r="E418" s="223">
        <f>E12+E304</f>
        <v>3852000</v>
      </c>
      <c r="F418" s="224">
        <f t="shared" si="6"/>
        <v>90.947833673128471</v>
      </c>
    </row>
    <row r="419" spans="1:6" s="7" customFormat="1" x14ac:dyDescent="0.2">
      <c r="A419" s="213" t="s">
        <v>631</v>
      </c>
      <c r="B419" s="214" t="s">
        <v>3504</v>
      </c>
      <c r="C419" s="215">
        <v>407</v>
      </c>
      <c r="D419" s="223">
        <f>D295+D356</f>
        <v>3683776</v>
      </c>
      <c r="E419" s="223">
        <f>E295+E356</f>
        <v>4494271</v>
      </c>
      <c r="F419" s="224">
        <f t="shared" si="6"/>
        <v>122.00174494866138</v>
      </c>
    </row>
    <row r="420" spans="1:6" s="7" customFormat="1" x14ac:dyDescent="0.2">
      <c r="A420" s="213" t="s">
        <v>631</v>
      </c>
      <c r="B420" s="214" t="s">
        <v>3505</v>
      </c>
      <c r="C420" s="215">
        <v>408</v>
      </c>
      <c r="D420" s="223">
        <f>IF(D418&gt;=D419,D418-D419,0)</f>
        <v>551619</v>
      </c>
      <c r="E420" s="223">
        <f>IF(E418&gt;=E419,E418-E419,0)</f>
        <v>0</v>
      </c>
      <c r="F420" s="224">
        <f t="shared" si="6"/>
        <v>0</v>
      </c>
    </row>
    <row r="421" spans="1:6" s="7" customFormat="1" x14ac:dyDescent="0.2">
      <c r="A421" s="213" t="s">
        <v>631</v>
      </c>
      <c r="B421" s="214" t="s">
        <v>3506</v>
      </c>
      <c r="C421" s="215">
        <v>409</v>
      </c>
      <c r="D421" s="223">
        <f>IF(D419&gt;=D418,D419-D418,0)</f>
        <v>0</v>
      </c>
      <c r="E421" s="223">
        <f>IF(E419&gt;=E418,E419-E418,0)</f>
        <v>642271</v>
      </c>
      <c r="F421" s="224" t="str">
        <f t="shared" si="6"/>
        <v>-</v>
      </c>
    </row>
    <row r="422" spans="1:6" s="7" customFormat="1" x14ac:dyDescent="0.2">
      <c r="A422" s="226" t="s">
        <v>3304</v>
      </c>
      <c r="B422" s="214" t="s">
        <v>3507</v>
      </c>
      <c r="C422" s="215">
        <v>410</v>
      </c>
      <c r="D422" s="223">
        <f>IF(D298-D299+D415-D416&gt;=0,D298-D299+D415-D416,0)</f>
        <v>188853</v>
      </c>
      <c r="E422" s="223">
        <f>IF(E298-E299+E415-E416&gt;=0,E298-E299+E415-E416,0)</f>
        <v>740472</v>
      </c>
      <c r="F422" s="224">
        <f t="shared" si="6"/>
        <v>392.08908516147483</v>
      </c>
    </row>
    <row r="423" spans="1:6" s="7" customFormat="1" x14ac:dyDescent="0.2">
      <c r="A423" s="226" t="s">
        <v>3304</v>
      </c>
      <c r="B423" s="214" t="s">
        <v>3508</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3509</v>
      </c>
      <c r="C424" s="220">
        <v>412</v>
      </c>
      <c r="D424" s="227">
        <f>D300+D417</f>
        <v>60609</v>
      </c>
      <c r="E424" s="227">
        <f>E300+E417</f>
        <v>46465</v>
      </c>
      <c r="F424" s="228">
        <f t="shared" si="6"/>
        <v>76.663531818706801</v>
      </c>
    </row>
    <row r="425" spans="1:6" s="7" customFormat="1" ht="15" x14ac:dyDescent="0.2">
      <c r="A425" s="456" t="s">
        <v>2213</v>
      </c>
      <c r="B425" s="457"/>
      <c r="C425" s="281"/>
      <c r="D425" s="282"/>
      <c r="E425" s="282"/>
      <c r="F425" s="283"/>
    </row>
    <row r="426" spans="1:6" s="7" customFormat="1" x14ac:dyDescent="0.2">
      <c r="A426" s="272">
        <v>8</v>
      </c>
      <c r="B426" s="273" t="s">
        <v>3491</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3611</v>
      </c>
      <c r="B461" s="214" t="s">
        <v>2318</v>
      </c>
      <c r="C461" s="215">
        <v>448</v>
      </c>
      <c r="D461" s="223">
        <f>SUM(D462:D464)</f>
        <v>0</v>
      </c>
      <c r="E461" s="223">
        <f>SUM(E462:E464)</f>
        <v>0</v>
      </c>
      <c r="F461" s="224" t="str">
        <f t="shared" si="7"/>
        <v>-</v>
      </c>
    </row>
    <row r="462" spans="1:6" s="7" customFormat="1" x14ac:dyDescent="0.2">
      <c r="A462" s="213" t="s">
        <v>3612</v>
      </c>
      <c r="B462" s="214" t="s">
        <v>3613</v>
      </c>
      <c r="C462" s="215">
        <v>449</v>
      </c>
      <c r="D462" s="216"/>
      <c r="E462" s="216"/>
      <c r="F462" s="222" t="str">
        <f t="shared" si="7"/>
        <v>-</v>
      </c>
    </row>
    <row r="463" spans="1:6" s="7" customFormat="1" x14ac:dyDescent="0.2">
      <c r="A463" s="213" t="s">
        <v>3614</v>
      </c>
      <c r="B463" s="214" t="s">
        <v>3615</v>
      </c>
      <c r="C463" s="215">
        <v>450</v>
      </c>
      <c r="D463" s="216"/>
      <c r="E463" s="216"/>
      <c r="F463" s="222" t="str">
        <f t="shared" si="7"/>
        <v>-</v>
      </c>
    </row>
    <row r="464" spans="1:6" s="7" customFormat="1" x14ac:dyDescent="0.2">
      <c r="A464" s="213" t="s">
        <v>3616</v>
      </c>
      <c r="B464" s="214" t="s">
        <v>3617</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3474</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3824</v>
      </c>
      <c r="C495" s="215">
        <v>482</v>
      </c>
      <c r="D495" s="216"/>
      <c r="E495" s="216"/>
      <c r="F495" s="222" t="str">
        <f t="shared" si="8"/>
        <v>-</v>
      </c>
    </row>
    <row r="496" spans="1:6" s="7" customFormat="1" ht="24" x14ac:dyDescent="0.2">
      <c r="A496" s="213">
        <v>842</v>
      </c>
      <c r="B496" s="214" t="s">
        <v>3475</v>
      </c>
      <c r="C496" s="215">
        <v>483</v>
      </c>
      <c r="D496" s="223">
        <f>SUM(D497:D499)</f>
        <v>0</v>
      </c>
      <c r="E496" s="223">
        <f>SUM(E497:E499)</f>
        <v>0</v>
      </c>
      <c r="F496" s="224" t="str">
        <f t="shared" si="8"/>
        <v>-</v>
      </c>
    </row>
    <row r="497" spans="1:6" s="7" customFormat="1" x14ac:dyDescent="0.2">
      <c r="A497" s="213">
        <v>8422</v>
      </c>
      <c r="B497" s="214" t="s">
        <v>3825</v>
      </c>
      <c r="C497" s="215">
        <v>484</v>
      </c>
      <c r="D497" s="216"/>
      <c r="E497" s="216"/>
      <c r="F497" s="222" t="str">
        <f t="shared" si="8"/>
        <v>-</v>
      </c>
    </row>
    <row r="498" spans="1:6" s="7" customFormat="1" x14ac:dyDescent="0.2">
      <c r="A498" s="213">
        <v>8423</v>
      </c>
      <c r="B498" s="214" t="s">
        <v>3826</v>
      </c>
      <c r="C498" s="215">
        <v>485</v>
      </c>
      <c r="D498" s="216"/>
      <c r="E498" s="216"/>
      <c r="F498" s="222" t="str">
        <f t="shared" si="8"/>
        <v>-</v>
      </c>
    </row>
    <row r="499" spans="1:6" s="7" customFormat="1" x14ac:dyDescent="0.2">
      <c r="A499" s="213">
        <v>8424</v>
      </c>
      <c r="B499" s="214" t="s">
        <v>3827</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4083</v>
      </c>
      <c r="C501" s="215">
        <v>488</v>
      </c>
      <c r="D501" s="223">
        <f>SUM(D502:D507)</f>
        <v>0</v>
      </c>
      <c r="E501" s="223">
        <f>SUM(E502:E507)</f>
        <v>0</v>
      </c>
      <c r="F501" s="224" t="str">
        <f t="shared" si="8"/>
        <v>-</v>
      </c>
    </row>
    <row r="502" spans="1:6" s="7" customFormat="1" x14ac:dyDescent="0.2">
      <c r="A502" s="213">
        <v>8443</v>
      </c>
      <c r="B502" s="214" t="s">
        <v>3828</v>
      </c>
      <c r="C502" s="215">
        <v>489</v>
      </c>
      <c r="D502" s="216"/>
      <c r="E502" s="216"/>
      <c r="F502" s="222" t="str">
        <f t="shared" si="8"/>
        <v>-</v>
      </c>
    </row>
    <row r="503" spans="1:6" s="7" customFormat="1" x14ac:dyDescent="0.2">
      <c r="A503" s="213">
        <v>8444</v>
      </c>
      <c r="B503" s="214" t="s">
        <v>3829</v>
      </c>
      <c r="C503" s="215">
        <v>490</v>
      </c>
      <c r="D503" s="216"/>
      <c r="E503" s="216"/>
      <c r="F503" s="222" t="str">
        <f t="shared" si="8"/>
        <v>-</v>
      </c>
    </row>
    <row r="504" spans="1:6" s="7" customFormat="1" x14ac:dyDescent="0.2">
      <c r="A504" s="213">
        <v>8445</v>
      </c>
      <c r="B504" s="214" t="s">
        <v>3830</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3476</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3477</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4069</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0</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3620</v>
      </c>
      <c r="C548" s="215">
        <v>535</v>
      </c>
      <c r="D548" s="216"/>
      <c r="E548" s="216"/>
      <c r="F548" s="222" t="str">
        <f t="shared" si="8"/>
        <v>-</v>
      </c>
    </row>
    <row r="549" spans="1:6" s="7" customFormat="1" ht="24" x14ac:dyDescent="0.2">
      <c r="A549" s="213">
        <v>515</v>
      </c>
      <c r="B549" s="214" t="s">
        <v>4084</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4085</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4209</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4027</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3520</v>
      </c>
      <c r="C586" s="215">
        <v>573</v>
      </c>
      <c r="D586" s="223">
        <f>D587+D591+D593+D596</f>
        <v>0</v>
      </c>
      <c r="E586" s="223">
        <f>E587+E591+E593+E596</f>
        <v>0</v>
      </c>
      <c r="F586" s="222" t="str">
        <f t="shared" si="9"/>
        <v>-</v>
      </c>
    </row>
    <row r="587" spans="1:6" s="7" customFormat="1" ht="24" x14ac:dyDescent="0.2">
      <c r="A587" s="213">
        <v>531</v>
      </c>
      <c r="B587" s="214" t="s">
        <v>4086</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4280</v>
      </c>
      <c r="C592" s="215">
        <v>579</v>
      </c>
      <c r="D592" s="216"/>
      <c r="E592" s="216"/>
      <c r="F592" s="222" t="str">
        <f t="shared" si="9"/>
        <v>-</v>
      </c>
    </row>
    <row r="593" spans="1:6" s="7" customFormat="1" ht="24" x14ac:dyDescent="0.2">
      <c r="A593" s="213">
        <v>533</v>
      </c>
      <c r="B593" s="214" t="s">
        <v>4087</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4088</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4046</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4049</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4047</v>
      </c>
      <c r="C641" s="215">
        <v>628</v>
      </c>
      <c r="D641" s="223">
        <f>IF(D426-D534&gt;=0,D426-D534,0)</f>
        <v>0</v>
      </c>
      <c r="E641" s="223">
        <f>IF(E426-E534&gt;=0,E426-E534,0)</f>
        <v>0</v>
      </c>
      <c r="F641" s="222" t="str">
        <f t="shared" si="10"/>
        <v>-</v>
      </c>
    </row>
    <row r="642" spans="1:6" s="7" customFormat="1" x14ac:dyDescent="0.2">
      <c r="A642" s="213" t="s">
        <v>631</v>
      </c>
      <c r="B642" s="214" t="s">
        <v>4048</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4050</v>
      </c>
      <c r="C645" s="215">
        <v>632</v>
      </c>
      <c r="D645" s="223">
        <f>D418+D426</f>
        <v>4235395</v>
      </c>
      <c r="E645" s="223">
        <f>E418+E426</f>
        <v>3852000</v>
      </c>
      <c r="F645" s="222">
        <f t="shared" si="10"/>
        <v>90.947833673128471</v>
      </c>
    </row>
    <row r="646" spans="1:6" s="7" customFormat="1" x14ac:dyDescent="0.2">
      <c r="A646" s="213" t="s">
        <v>631</v>
      </c>
      <c r="B646" s="214" t="s">
        <v>4051</v>
      </c>
      <c r="C646" s="215">
        <v>633</v>
      </c>
      <c r="D646" s="223">
        <f>D419+D534</f>
        <v>3683776</v>
      </c>
      <c r="E646" s="223">
        <f>E419+E534</f>
        <v>4494271</v>
      </c>
      <c r="F646" s="222">
        <f t="shared" si="10"/>
        <v>122.00174494866138</v>
      </c>
    </row>
    <row r="647" spans="1:6" s="7" customFormat="1" x14ac:dyDescent="0.2">
      <c r="A647" s="213" t="s">
        <v>631</v>
      </c>
      <c r="B647" s="214" t="s">
        <v>4052</v>
      </c>
      <c r="C647" s="215">
        <v>634</v>
      </c>
      <c r="D647" s="223">
        <f>IF(D645&gt;=D646,D645-D646,0)</f>
        <v>551619</v>
      </c>
      <c r="E647" s="223">
        <f>IF(E645&gt;=E646,E645-E646,0)</f>
        <v>0</v>
      </c>
      <c r="F647" s="222">
        <f t="shared" si="10"/>
        <v>0</v>
      </c>
    </row>
    <row r="648" spans="1:6" s="7" customFormat="1" x14ac:dyDescent="0.2">
      <c r="A648" s="213" t="s">
        <v>631</v>
      </c>
      <c r="B648" s="214" t="s">
        <v>4053</v>
      </c>
      <c r="C648" s="215">
        <v>635</v>
      </c>
      <c r="D648" s="223">
        <f>IF(D646&gt;=D645,D646-D645,0)</f>
        <v>0</v>
      </c>
      <c r="E648" s="223">
        <f>IF(E646&gt;=E645,E646-E645,0)</f>
        <v>642271</v>
      </c>
      <c r="F648" s="222" t="str">
        <f t="shared" si="10"/>
        <v>-</v>
      </c>
    </row>
    <row r="649" spans="1:6" s="7" customFormat="1" x14ac:dyDescent="0.2">
      <c r="A649" s="226" t="s">
        <v>2694</v>
      </c>
      <c r="B649" s="214" t="s">
        <v>4054</v>
      </c>
      <c r="C649" s="215">
        <v>636</v>
      </c>
      <c r="D649" s="223">
        <f>IF(D422-D423+D643-D644&gt;=0,D422-D423+D643-D644,0)</f>
        <v>188853</v>
      </c>
      <c r="E649" s="223">
        <f>IF(E422-E423+E643-E644&gt;=0,E422-E423+E643-E644,0)</f>
        <v>740472</v>
      </c>
      <c r="F649" s="222">
        <f t="shared" si="10"/>
        <v>392.08908516147483</v>
      </c>
    </row>
    <row r="650" spans="1:6" s="7" customFormat="1" x14ac:dyDescent="0.2">
      <c r="A650" s="226" t="s">
        <v>2695</v>
      </c>
      <c r="B650" s="214" t="s">
        <v>4055</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4056</v>
      </c>
      <c r="C651" s="215">
        <v>638</v>
      </c>
      <c r="D651" s="223">
        <f>IF(D647+D649-D648-D650&gt;=0,D647+D649-D648-D650,0)</f>
        <v>740472</v>
      </c>
      <c r="E651" s="223">
        <f>IF(E647+E649-E648-E650&gt;=0,E647+E649-E648-E650,0)</f>
        <v>98201</v>
      </c>
      <c r="F651" s="222">
        <f t="shared" si="10"/>
        <v>13.261946434166315</v>
      </c>
    </row>
    <row r="652" spans="1:6" s="7" customFormat="1" x14ac:dyDescent="0.2">
      <c r="A652" s="213" t="s">
        <v>631</v>
      </c>
      <c r="B652" s="214" t="s">
        <v>4057</v>
      </c>
      <c r="C652" s="215">
        <v>639</v>
      </c>
      <c r="D652" s="223">
        <f>IF(D648+D650-D647-D649&gt;=0,D648+D650-D647-D649,0)</f>
        <v>0</v>
      </c>
      <c r="E652" s="223">
        <f>IF(E648+E650-E647-E649&gt;=0,E648+E650-E647-E649,0)</f>
        <v>0</v>
      </c>
      <c r="F652" s="222" t="str">
        <f t="shared" si="10"/>
        <v>-</v>
      </c>
    </row>
    <row r="653" spans="1:6" s="7" customFormat="1" ht="24" x14ac:dyDescent="0.2">
      <c r="A653" s="267" t="s">
        <v>4221</v>
      </c>
      <c r="B653" s="268" t="s">
        <v>1749</v>
      </c>
      <c r="C653" s="269">
        <v>640</v>
      </c>
      <c r="D653" s="270"/>
      <c r="E653" s="270"/>
      <c r="F653" s="271" t="str">
        <f t="shared" si="10"/>
        <v>-</v>
      </c>
    </row>
    <row r="654" spans="1:6" s="7" customFormat="1" ht="15" x14ac:dyDescent="0.2">
      <c r="A654" s="458" t="s">
        <v>1750</v>
      </c>
      <c r="B654" s="459"/>
      <c r="C654" s="277"/>
      <c r="D654" s="278"/>
      <c r="E654" s="278"/>
      <c r="F654" s="279"/>
    </row>
    <row r="655" spans="1:6" s="7" customFormat="1" x14ac:dyDescent="0.2">
      <c r="A655" s="272">
        <v>11</v>
      </c>
      <c r="B655" s="273" t="s">
        <v>106</v>
      </c>
      <c r="C655" s="274">
        <v>641</v>
      </c>
      <c r="D655" s="275">
        <v>304213</v>
      </c>
      <c r="E655" s="275">
        <v>740467</v>
      </c>
      <c r="F655" s="276">
        <f t="shared" ref="F655:F716" si="11">IF(D655&lt;&gt;0,IF(E655/D655&gt;=100,"&gt;&gt;100",E655/D655*100),"-")</f>
        <v>243.40412802871674</v>
      </c>
    </row>
    <row r="656" spans="1:6" s="7" customFormat="1" x14ac:dyDescent="0.2">
      <c r="A656" s="213" t="s">
        <v>107</v>
      </c>
      <c r="B656" s="214" t="s">
        <v>2703</v>
      </c>
      <c r="C656" s="215">
        <v>642</v>
      </c>
      <c r="D656" s="216">
        <v>4448360</v>
      </c>
      <c r="E656" s="216">
        <v>4091453</v>
      </c>
      <c r="F656" s="222">
        <f t="shared" si="11"/>
        <v>91.97666106160473</v>
      </c>
    </row>
    <row r="657" spans="1:6" s="7" customFormat="1" x14ac:dyDescent="0.2">
      <c r="A657" s="213" t="s">
        <v>108</v>
      </c>
      <c r="B657" s="214" t="s">
        <v>3071</v>
      </c>
      <c r="C657" s="215">
        <v>643</v>
      </c>
      <c r="D657" s="216">
        <v>4012106</v>
      </c>
      <c r="E657" s="216">
        <v>4709438</v>
      </c>
      <c r="F657" s="222">
        <f t="shared" si="11"/>
        <v>117.38069731956236</v>
      </c>
    </row>
    <row r="658" spans="1:6" s="7" customFormat="1" x14ac:dyDescent="0.2">
      <c r="A658" s="213">
        <v>11</v>
      </c>
      <c r="B658" s="214" t="s">
        <v>4058</v>
      </c>
      <c r="C658" s="215">
        <v>644</v>
      </c>
      <c r="D658" s="223">
        <f>+D655+D656-D657</f>
        <v>740467</v>
      </c>
      <c r="E658" s="223">
        <f>+E655+E656-E657</f>
        <v>122482</v>
      </c>
      <c r="F658" s="224">
        <f t="shared" si="11"/>
        <v>16.541182794101562</v>
      </c>
    </row>
    <row r="659" spans="1:6" s="7" customFormat="1" ht="24" x14ac:dyDescent="0.2">
      <c r="A659" s="213" t="s">
        <v>631</v>
      </c>
      <c r="B659" s="214" t="s">
        <v>638</v>
      </c>
      <c r="C659" s="215">
        <v>645</v>
      </c>
      <c r="D659" s="216">
        <v>5</v>
      </c>
      <c r="E659" s="216">
        <v>6</v>
      </c>
      <c r="F659" s="222">
        <f t="shared" si="11"/>
        <v>120</v>
      </c>
    </row>
    <row r="660" spans="1:6" s="7" customFormat="1" ht="24" x14ac:dyDescent="0.2">
      <c r="A660" s="213" t="s">
        <v>631</v>
      </c>
      <c r="B660" s="214" t="s">
        <v>3778</v>
      </c>
      <c r="C660" s="215">
        <v>646</v>
      </c>
      <c r="D660" s="216"/>
      <c r="E660" s="216"/>
      <c r="F660" s="222" t="str">
        <f t="shared" si="11"/>
        <v>-</v>
      </c>
    </row>
    <row r="661" spans="1:6" s="7" customFormat="1" x14ac:dyDescent="0.2">
      <c r="A661" s="213" t="s">
        <v>631</v>
      </c>
      <c r="B661" s="214" t="s">
        <v>291</v>
      </c>
      <c r="C661" s="215">
        <v>647</v>
      </c>
      <c r="D661" s="216">
        <v>5</v>
      </c>
      <c r="E661" s="216">
        <v>6</v>
      </c>
      <c r="F661" s="222">
        <f t="shared" si="11"/>
        <v>120</v>
      </c>
    </row>
    <row r="662" spans="1:6" s="7" customFormat="1" x14ac:dyDescent="0.2">
      <c r="A662" s="213" t="s">
        <v>631</v>
      </c>
      <c r="B662" s="214" t="s">
        <v>3040</v>
      </c>
      <c r="C662" s="215">
        <v>648</v>
      </c>
      <c r="D662" s="216"/>
      <c r="E662" s="216"/>
      <c r="F662" s="222" t="str">
        <f t="shared" si="11"/>
        <v>-</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v>619</v>
      </c>
      <c r="F666" s="222" t="str">
        <f t="shared" si="11"/>
        <v>-</v>
      </c>
    </row>
    <row r="667" spans="1:6" s="7" customFormat="1" x14ac:dyDescent="0.2">
      <c r="A667" s="213">
        <v>63311</v>
      </c>
      <c r="B667" s="214" t="s">
        <v>3408</v>
      </c>
      <c r="C667" s="215">
        <v>653</v>
      </c>
      <c r="D667" s="216">
        <v>106859</v>
      </c>
      <c r="E667" s="216">
        <v>2357503</v>
      </c>
      <c r="F667" s="222">
        <f t="shared" si="11"/>
        <v>2206.1810423080883</v>
      </c>
    </row>
    <row r="668" spans="1:6" s="7" customFormat="1" x14ac:dyDescent="0.2">
      <c r="A668" s="213">
        <v>63312</v>
      </c>
      <c r="B668" s="214" t="s">
        <v>49</v>
      </c>
      <c r="C668" s="215">
        <v>654</v>
      </c>
      <c r="D668" s="216">
        <v>37800</v>
      </c>
      <c r="E668" s="216">
        <v>34650</v>
      </c>
      <c r="F668" s="222">
        <f t="shared" si="11"/>
        <v>91.666666666666657</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327404</v>
      </c>
      <c r="E671" s="216">
        <v>377964</v>
      </c>
      <c r="F671" s="222">
        <f t="shared" si="11"/>
        <v>115.44269465247827</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3886</v>
      </c>
      <c r="C675" s="215">
        <v>661</v>
      </c>
      <c r="D675" s="216">
        <v>61716</v>
      </c>
      <c r="E675" s="216">
        <v>59364</v>
      </c>
      <c r="F675" s="222">
        <f t="shared" si="11"/>
        <v>96.188994750145824</v>
      </c>
    </row>
    <row r="676" spans="1:6" s="7" customFormat="1" x14ac:dyDescent="0.2">
      <c r="A676" s="213">
        <v>63415</v>
      </c>
      <c r="B676" s="214" t="s">
        <v>3887</v>
      </c>
      <c r="C676" s="215">
        <v>662</v>
      </c>
      <c r="D676" s="216">
        <v>110000</v>
      </c>
      <c r="E676" s="216"/>
      <c r="F676" s="222">
        <f t="shared" si="11"/>
        <v>0</v>
      </c>
    </row>
    <row r="677" spans="1:6" s="7" customFormat="1" x14ac:dyDescent="0.2">
      <c r="A677" s="213">
        <v>63416</v>
      </c>
      <c r="B677" s="361" t="s">
        <v>3888</v>
      </c>
      <c r="C677" s="215">
        <v>663</v>
      </c>
      <c r="D677" s="216"/>
      <c r="E677" s="216"/>
      <c r="F677" s="222" t="str">
        <f t="shared" si="11"/>
        <v>-</v>
      </c>
    </row>
    <row r="678" spans="1:6" s="7" customFormat="1" x14ac:dyDescent="0.2">
      <c r="A678" s="213">
        <v>63424</v>
      </c>
      <c r="B678" s="214" t="s">
        <v>3889</v>
      </c>
      <c r="C678" s="215">
        <v>664</v>
      </c>
      <c r="D678" s="216"/>
      <c r="E678" s="216"/>
      <c r="F678" s="222" t="str">
        <f t="shared" si="11"/>
        <v>-</v>
      </c>
    </row>
    <row r="679" spans="1:6" s="7" customFormat="1" x14ac:dyDescent="0.2">
      <c r="A679" s="213">
        <v>63425</v>
      </c>
      <c r="B679" s="214" t="s">
        <v>4197</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c r="F681" s="222" t="str">
        <f t="shared" si="11"/>
        <v>-</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3861</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3862</v>
      </c>
      <c r="C700" s="215">
        <v>686</v>
      </c>
      <c r="D700" s="216"/>
      <c r="E700" s="216"/>
      <c r="F700" s="222" t="str">
        <f t="shared" si="11"/>
        <v>-</v>
      </c>
    </row>
    <row r="701" spans="1:6" s="7" customFormat="1" x14ac:dyDescent="0.2">
      <c r="A701" s="213">
        <v>63812</v>
      </c>
      <c r="B701" s="214" t="s">
        <v>3863</v>
      </c>
      <c r="C701" s="215">
        <v>687</v>
      </c>
      <c r="D701" s="216"/>
      <c r="E701" s="216"/>
      <c r="F701" s="222" t="str">
        <f t="shared" si="11"/>
        <v>-</v>
      </c>
    </row>
    <row r="702" spans="1:6" s="7" customFormat="1" ht="24" x14ac:dyDescent="0.2">
      <c r="A702" s="213" t="s">
        <v>3864</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11008</v>
      </c>
      <c r="E704" s="216">
        <v>20463</v>
      </c>
      <c r="F704" s="222">
        <f t="shared" si="11"/>
        <v>185.89207848837211</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3703</v>
      </c>
      <c r="C711" s="215">
        <v>697</v>
      </c>
      <c r="D711" s="216"/>
      <c r="E711" s="216"/>
      <c r="F711" s="222" t="str">
        <f t="shared" si="11"/>
        <v>-</v>
      </c>
    </row>
    <row r="712" spans="1:6" s="7" customFormat="1" x14ac:dyDescent="0.2">
      <c r="A712" s="213">
        <v>64374</v>
      </c>
      <c r="B712" s="214" t="s">
        <v>3665</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3694</v>
      </c>
      <c r="C721" s="215">
        <v>707</v>
      </c>
      <c r="D721" s="216"/>
      <c r="E721" s="216"/>
      <c r="F721" s="222" t="str">
        <f t="shared" si="13"/>
        <v>-</v>
      </c>
    </row>
    <row r="722" spans="1:6" s="7" customFormat="1" x14ac:dyDescent="0.2">
      <c r="A722" s="213">
        <v>31214</v>
      </c>
      <c r="B722" s="214" t="s">
        <v>4041</v>
      </c>
      <c r="C722" s="215">
        <v>708</v>
      </c>
      <c r="D722" s="216"/>
      <c r="E722" s="216"/>
      <c r="F722" s="222" t="str">
        <f t="shared" si="13"/>
        <v>-</v>
      </c>
    </row>
    <row r="723" spans="1:6" s="7" customFormat="1" x14ac:dyDescent="0.2">
      <c r="A723" s="213">
        <v>31215</v>
      </c>
      <c r="B723" s="214" t="s">
        <v>4139</v>
      </c>
      <c r="C723" s="215">
        <v>709</v>
      </c>
      <c r="D723" s="216"/>
      <c r="E723" s="216">
        <v>4731</v>
      </c>
      <c r="F723" s="222" t="str">
        <f t="shared" si="13"/>
        <v>-</v>
      </c>
    </row>
    <row r="724" spans="1:6" s="7" customFormat="1" x14ac:dyDescent="0.2">
      <c r="A724" s="213">
        <v>32121</v>
      </c>
      <c r="B724" s="214" t="s">
        <v>4042</v>
      </c>
      <c r="C724" s="215">
        <v>710</v>
      </c>
      <c r="D724" s="216">
        <v>11165</v>
      </c>
      <c r="E724" s="216">
        <v>10874</v>
      </c>
      <c r="F724" s="222">
        <f t="shared" si="13"/>
        <v>97.393640841916707</v>
      </c>
    </row>
    <row r="725" spans="1:6" s="7" customFormat="1" x14ac:dyDescent="0.2">
      <c r="A725" s="213" t="s">
        <v>1533</v>
      </c>
      <c r="B725" s="214" t="s">
        <v>1534</v>
      </c>
      <c r="C725" s="215">
        <v>711</v>
      </c>
      <c r="D725" s="216"/>
      <c r="E725" s="216"/>
      <c r="F725" s="222" t="str">
        <f t="shared" si="13"/>
        <v>-</v>
      </c>
    </row>
    <row r="726" spans="1:6" s="7" customFormat="1" x14ac:dyDescent="0.2">
      <c r="A726" s="213" t="s">
        <v>4140</v>
      </c>
      <c r="B726" s="214" t="s">
        <v>2786</v>
      </c>
      <c r="C726" s="215">
        <v>712</v>
      </c>
      <c r="D726" s="216"/>
      <c r="E726" s="216"/>
      <c r="F726" s="222" t="str">
        <f t="shared" si="13"/>
        <v>-</v>
      </c>
    </row>
    <row r="727" spans="1:6" s="7" customFormat="1" x14ac:dyDescent="0.2">
      <c r="A727" s="213" t="s">
        <v>4043</v>
      </c>
      <c r="B727" s="214" t="s">
        <v>4044</v>
      </c>
      <c r="C727" s="215">
        <v>713</v>
      </c>
      <c r="D727" s="216">
        <v>2060</v>
      </c>
      <c r="E727" s="216">
        <v>7122</v>
      </c>
      <c r="F727" s="222">
        <f t="shared" si="13"/>
        <v>345.72815533980582</v>
      </c>
    </row>
    <row r="728" spans="1:6" s="7" customFormat="1" x14ac:dyDescent="0.2">
      <c r="A728" s="213" t="s">
        <v>4045</v>
      </c>
      <c r="B728" s="214" t="s">
        <v>3233</v>
      </c>
      <c r="C728" s="215">
        <v>714</v>
      </c>
      <c r="D728" s="216"/>
      <c r="E728" s="216"/>
      <c r="F728" s="222" t="str">
        <f t="shared" si="13"/>
        <v>-</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3779</v>
      </c>
      <c r="C731" s="215">
        <v>717</v>
      </c>
      <c r="D731" s="216">
        <v>170243</v>
      </c>
      <c r="E731" s="216">
        <v>159830</v>
      </c>
      <c r="F731" s="222">
        <f t="shared" ref="F731:F781" si="14">IF(D731&lt;&gt;0,IF(E731/D731&gt;=100,"&gt;&gt;100",E731/D731*100),"-")</f>
        <v>93.883448952379837</v>
      </c>
    </row>
    <row r="732" spans="1:6" s="7" customFormat="1" x14ac:dyDescent="0.2">
      <c r="A732" s="213" t="s">
        <v>3027</v>
      </c>
      <c r="B732" s="214" t="s">
        <v>3028</v>
      </c>
      <c r="C732" s="215">
        <v>718</v>
      </c>
      <c r="D732" s="216">
        <v>10137</v>
      </c>
      <c r="E732" s="216">
        <v>10956</v>
      </c>
      <c r="F732" s="222">
        <f t="shared" si="14"/>
        <v>108.07931340633323</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4123</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v>3150</v>
      </c>
      <c r="E765" s="216"/>
      <c r="F765" s="222">
        <f t="shared" si="14"/>
        <v>0</v>
      </c>
    </row>
    <row r="766" spans="1:6" s="7" customFormat="1" x14ac:dyDescent="0.2">
      <c r="A766" s="213">
        <v>35232</v>
      </c>
      <c r="B766" s="214" t="s">
        <v>979</v>
      </c>
      <c r="C766" s="215">
        <v>752</v>
      </c>
      <c r="D766" s="216">
        <v>207106</v>
      </c>
      <c r="E766" s="216">
        <v>267000</v>
      </c>
      <c r="F766" s="222">
        <f t="shared" si="14"/>
        <v>128.91949050244801</v>
      </c>
    </row>
    <row r="767" spans="1:6" s="7" customFormat="1" x14ac:dyDescent="0.2">
      <c r="A767" s="213">
        <v>36313</v>
      </c>
      <c r="B767" s="214" t="s">
        <v>932</v>
      </c>
      <c r="C767" s="215">
        <v>753</v>
      </c>
      <c r="D767" s="216"/>
      <c r="E767" s="216">
        <v>15000</v>
      </c>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4014</v>
      </c>
      <c r="C769" s="215">
        <v>755</v>
      </c>
      <c r="D769" s="216"/>
      <c r="E769" s="216"/>
      <c r="F769" s="222" t="str">
        <f t="shared" si="14"/>
        <v>-</v>
      </c>
    </row>
    <row r="770" spans="1:6" s="7" customFormat="1" x14ac:dyDescent="0.2">
      <c r="A770" s="213">
        <v>36316</v>
      </c>
      <c r="B770" s="214" t="s">
        <v>4015</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3660</v>
      </c>
      <c r="C772" s="215">
        <v>758</v>
      </c>
      <c r="D772" s="216"/>
      <c r="E772" s="216"/>
      <c r="F772" s="222" t="str">
        <f t="shared" si="14"/>
        <v>-</v>
      </c>
    </row>
    <row r="773" spans="1:6" s="7" customFormat="1" ht="24" x14ac:dyDescent="0.2">
      <c r="A773" s="213">
        <v>36319</v>
      </c>
      <c r="B773" s="214" t="s">
        <v>2740</v>
      </c>
      <c r="C773" s="215">
        <v>759</v>
      </c>
      <c r="D773" s="216">
        <v>9820</v>
      </c>
      <c r="E773" s="216">
        <v>9820</v>
      </c>
      <c r="F773" s="222">
        <f t="shared" si="14"/>
        <v>100</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3780</v>
      </c>
      <c r="B796" s="214" t="s">
        <v>1354</v>
      </c>
      <c r="C796" s="215">
        <v>782</v>
      </c>
      <c r="D796" s="216"/>
      <c r="E796" s="216"/>
      <c r="F796" s="222" t="str">
        <f t="shared" si="15"/>
        <v>-</v>
      </c>
    </row>
    <row r="797" spans="1:6" s="7" customFormat="1" ht="24" x14ac:dyDescent="0.2">
      <c r="A797" s="213" t="s">
        <v>3781</v>
      </c>
      <c r="B797" s="214" t="s">
        <v>3782</v>
      </c>
      <c r="C797" s="215">
        <v>783</v>
      </c>
      <c r="D797" s="216"/>
      <c r="E797" s="216"/>
      <c r="F797" s="222" t="str">
        <f t="shared" si="15"/>
        <v>-</v>
      </c>
    </row>
    <row r="798" spans="1:6" s="7" customFormat="1" ht="24" x14ac:dyDescent="0.2">
      <c r="A798" s="213" t="s">
        <v>3783</v>
      </c>
      <c r="B798" s="214" t="s">
        <v>3784</v>
      </c>
      <c r="C798" s="215">
        <v>784</v>
      </c>
      <c r="D798" s="216"/>
      <c r="E798" s="216"/>
      <c r="F798" s="222" t="str">
        <f t="shared" si="15"/>
        <v>-</v>
      </c>
    </row>
    <row r="799" spans="1:6" s="7" customFormat="1" ht="24" x14ac:dyDescent="0.2">
      <c r="A799" s="213" t="s">
        <v>3785</v>
      </c>
      <c r="B799" s="214" t="s">
        <v>3786</v>
      </c>
      <c r="C799" s="215">
        <v>785</v>
      </c>
      <c r="D799" s="216"/>
      <c r="E799" s="216"/>
      <c r="F799" s="222" t="str">
        <f t="shared" si="15"/>
        <v>-</v>
      </c>
    </row>
    <row r="800" spans="1:6" s="7" customFormat="1" x14ac:dyDescent="0.2">
      <c r="A800" s="213" t="s">
        <v>3787</v>
      </c>
      <c r="B800" s="214" t="s">
        <v>3788</v>
      </c>
      <c r="C800" s="215">
        <v>786</v>
      </c>
      <c r="D800" s="216"/>
      <c r="E800" s="216"/>
      <c r="F800" s="222" t="str">
        <f t="shared" si="15"/>
        <v>-</v>
      </c>
    </row>
    <row r="801" spans="1:6" s="7" customFormat="1" x14ac:dyDescent="0.2">
      <c r="A801" s="213" t="s">
        <v>3789</v>
      </c>
      <c r="B801" s="214" t="s">
        <v>3790</v>
      </c>
      <c r="C801" s="215">
        <v>787</v>
      </c>
      <c r="D801" s="216"/>
      <c r="E801" s="216"/>
      <c r="F801" s="222" t="str">
        <f t="shared" si="15"/>
        <v>-</v>
      </c>
    </row>
    <row r="802" spans="1:6" s="7" customFormat="1" x14ac:dyDescent="0.2">
      <c r="A802" s="213" t="s">
        <v>3791</v>
      </c>
      <c r="B802" s="214" t="s">
        <v>3792</v>
      </c>
      <c r="C802" s="215">
        <v>788</v>
      </c>
      <c r="D802" s="216"/>
      <c r="E802" s="216"/>
      <c r="F802" s="222" t="str">
        <f t="shared" si="15"/>
        <v>-</v>
      </c>
    </row>
    <row r="803" spans="1:6" s="7" customFormat="1" ht="24" x14ac:dyDescent="0.2">
      <c r="A803" s="213" t="s">
        <v>3793</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4255</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3488</v>
      </c>
      <c r="C822" s="215">
        <v>808</v>
      </c>
      <c r="D822" s="216">
        <v>42986</v>
      </c>
      <c r="E822" s="216">
        <v>49357</v>
      </c>
      <c r="F822" s="222">
        <f t="shared" si="15"/>
        <v>114.82110454566603</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v>46000</v>
      </c>
      <c r="E825" s="216">
        <v>38500</v>
      </c>
      <c r="F825" s="222">
        <f t="shared" si="15"/>
        <v>83.695652173913047</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v>39000</v>
      </c>
      <c r="E827" s="216">
        <v>37000</v>
      </c>
      <c r="F827" s="222">
        <f t="shared" si="15"/>
        <v>94.871794871794862</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4037</v>
      </c>
      <c r="C830" s="215">
        <v>816</v>
      </c>
      <c r="D830" s="216">
        <v>21693</v>
      </c>
      <c r="E830" s="216">
        <v>25656</v>
      </c>
      <c r="F830" s="222">
        <f t="shared" si="15"/>
        <v>118.26856589683308</v>
      </c>
    </row>
    <row r="831" spans="1:6" s="7" customFormat="1" x14ac:dyDescent="0.2">
      <c r="A831" s="213" t="s">
        <v>757</v>
      </c>
      <c r="B831" s="214" t="s">
        <v>1878</v>
      </c>
      <c r="C831" s="215">
        <v>817</v>
      </c>
      <c r="D831" s="216">
        <v>30000</v>
      </c>
      <c r="E831" s="216">
        <v>32621</v>
      </c>
      <c r="F831" s="222">
        <f t="shared" si="15"/>
        <v>108.73666666666666</v>
      </c>
    </row>
    <row r="832" spans="1:6" s="7" customFormat="1" x14ac:dyDescent="0.2">
      <c r="A832" s="213" t="s">
        <v>758</v>
      </c>
      <c r="B832" s="214" t="s">
        <v>23</v>
      </c>
      <c r="C832" s="215">
        <v>818</v>
      </c>
      <c r="D832" s="216">
        <v>37800</v>
      </c>
      <c r="E832" s="216">
        <v>34650</v>
      </c>
      <c r="F832" s="222">
        <f t="shared" si="15"/>
        <v>91.666666666666657</v>
      </c>
    </row>
    <row r="833" spans="1:6" s="7" customFormat="1" x14ac:dyDescent="0.2">
      <c r="A833" s="213" t="s">
        <v>759</v>
      </c>
      <c r="B833" s="214" t="s">
        <v>760</v>
      </c>
      <c r="C833" s="215">
        <v>819</v>
      </c>
      <c r="D833" s="216">
        <v>13050</v>
      </c>
      <c r="E833" s="216">
        <v>31297</v>
      </c>
      <c r="F833" s="222">
        <f t="shared" si="15"/>
        <v>239.82375478927204</v>
      </c>
    </row>
    <row r="834" spans="1:6" s="7" customFormat="1" x14ac:dyDescent="0.2">
      <c r="A834" s="213" t="s">
        <v>761</v>
      </c>
      <c r="B834" s="214" t="s">
        <v>762</v>
      </c>
      <c r="C834" s="215">
        <v>820</v>
      </c>
      <c r="D834" s="216"/>
      <c r="E834" s="216">
        <v>7596</v>
      </c>
      <c r="F834" s="222" t="str">
        <f t="shared" si="15"/>
        <v>-</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4038</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4039</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4040</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4206</v>
      </c>
      <c r="C874" s="215">
        <v>860</v>
      </c>
      <c r="D874" s="216"/>
      <c r="E874" s="216"/>
      <c r="F874" s="222" t="str">
        <f t="shared" si="16"/>
        <v>-</v>
      </c>
    </row>
    <row r="875" spans="1:6" s="7" customFormat="1" ht="24" x14ac:dyDescent="0.2">
      <c r="A875" s="213">
        <v>81761</v>
      </c>
      <c r="B875" s="214" t="s">
        <v>4207</v>
      </c>
      <c r="C875" s="215">
        <v>861</v>
      </c>
      <c r="D875" s="216"/>
      <c r="E875" s="216"/>
      <c r="F875" s="222" t="str">
        <f t="shared" si="16"/>
        <v>-</v>
      </c>
    </row>
    <row r="876" spans="1:6" s="7" customFormat="1" ht="24" x14ac:dyDescent="0.2">
      <c r="A876" s="213">
        <v>81762</v>
      </c>
      <c r="B876" s="214" t="s">
        <v>4208</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4198</v>
      </c>
      <c r="C878" s="215">
        <v>864</v>
      </c>
      <c r="D878" s="216"/>
      <c r="E878" s="216"/>
      <c r="F878" s="222" t="str">
        <f t="shared" si="16"/>
        <v>-</v>
      </c>
    </row>
    <row r="879" spans="1:6" s="7" customFormat="1" x14ac:dyDescent="0.2">
      <c r="A879" s="213">
        <v>82412</v>
      </c>
      <c r="B879" s="214" t="s">
        <v>4199</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3760</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3761</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3800</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3801</v>
      </c>
      <c r="B902" s="214" t="s">
        <v>3652</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3653</v>
      </c>
      <c r="C916" s="215">
        <v>902</v>
      </c>
      <c r="D916" s="216"/>
      <c r="E916" s="216"/>
      <c r="F916" s="222" t="str">
        <f t="shared" si="17"/>
        <v>-</v>
      </c>
    </row>
    <row r="917" spans="1:6" s="7" customFormat="1" x14ac:dyDescent="0.2">
      <c r="A917" s="213">
        <v>84762</v>
      </c>
      <c r="B917" s="355" t="s">
        <v>3654</v>
      </c>
      <c r="C917" s="215">
        <v>903</v>
      </c>
      <c r="D917" s="216"/>
      <c r="E917" s="216"/>
      <c r="F917" s="222" t="str">
        <f t="shared" si="17"/>
        <v>-</v>
      </c>
    </row>
    <row r="918" spans="1:6" s="7" customFormat="1" ht="24" x14ac:dyDescent="0.2">
      <c r="A918" s="213" t="s">
        <v>3655</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3537</v>
      </c>
      <c r="C947" s="215">
        <v>933</v>
      </c>
      <c r="D947" s="216"/>
      <c r="E947" s="216"/>
      <c r="F947" s="222" t="str">
        <f t="shared" si="18"/>
        <v>-</v>
      </c>
    </row>
    <row r="948" spans="1:6" s="7" customFormat="1" x14ac:dyDescent="0.2">
      <c r="A948" s="213">
        <v>54132</v>
      </c>
      <c r="B948" s="214" t="s">
        <v>3538</v>
      </c>
      <c r="C948" s="215">
        <v>934</v>
      </c>
      <c r="D948" s="216"/>
      <c r="E948" s="216"/>
      <c r="F948" s="222" t="str">
        <f t="shared" si="18"/>
        <v>-</v>
      </c>
    </row>
    <row r="949" spans="1:6" s="7" customFormat="1" x14ac:dyDescent="0.2">
      <c r="A949" s="213">
        <v>54142</v>
      </c>
      <c r="B949" s="214" t="s">
        <v>3539</v>
      </c>
      <c r="C949" s="215">
        <v>935</v>
      </c>
      <c r="D949" s="216"/>
      <c r="E949" s="216"/>
      <c r="F949" s="222" t="str">
        <f t="shared" si="18"/>
        <v>-</v>
      </c>
    </row>
    <row r="950" spans="1:6" s="7" customFormat="1" x14ac:dyDescent="0.2">
      <c r="A950" s="213">
        <v>54152</v>
      </c>
      <c r="B950" s="214" t="s">
        <v>3540</v>
      </c>
      <c r="C950" s="215">
        <v>936</v>
      </c>
      <c r="D950" s="216"/>
      <c r="E950" s="216"/>
      <c r="F950" s="222" t="str">
        <f t="shared" si="18"/>
        <v>-</v>
      </c>
    </row>
    <row r="951" spans="1:6" s="7" customFormat="1" x14ac:dyDescent="0.2">
      <c r="A951" s="213">
        <v>54162</v>
      </c>
      <c r="B951" s="214" t="s">
        <v>3541</v>
      </c>
      <c r="C951" s="215">
        <v>937</v>
      </c>
      <c r="D951" s="216"/>
      <c r="E951" s="216"/>
      <c r="F951" s="222" t="str">
        <f t="shared" si="18"/>
        <v>-</v>
      </c>
    </row>
    <row r="952" spans="1:6" s="7" customFormat="1" x14ac:dyDescent="0.2">
      <c r="A952" s="213">
        <v>54221</v>
      </c>
      <c r="B952" s="355" t="s">
        <v>3542</v>
      </c>
      <c r="C952" s="215">
        <v>938</v>
      </c>
      <c r="D952" s="216"/>
      <c r="E952" s="216"/>
      <c r="F952" s="222" t="str">
        <f t="shared" si="18"/>
        <v>-</v>
      </c>
    </row>
    <row r="953" spans="1:6" s="7" customFormat="1" x14ac:dyDescent="0.2">
      <c r="A953" s="213">
        <v>54222</v>
      </c>
      <c r="B953" s="214" t="s">
        <v>3543</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3544</v>
      </c>
      <c r="C955" s="215">
        <v>941</v>
      </c>
      <c r="D955" s="216"/>
      <c r="E955" s="216"/>
      <c r="F955" s="222" t="str">
        <f t="shared" si="18"/>
        <v>-</v>
      </c>
    </row>
    <row r="956" spans="1:6" s="7" customFormat="1" ht="24" x14ac:dyDescent="0.2">
      <c r="A956" s="213">
        <v>54242</v>
      </c>
      <c r="B956" s="214" t="s">
        <v>3545</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3546</v>
      </c>
      <c r="C958" s="215">
        <v>944</v>
      </c>
      <c r="D958" s="216"/>
      <c r="E958" s="216"/>
      <c r="F958" s="222" t="str">
        <f t="shared" si="18"/>
        <v>-</v>
      </c>
    </row>
    <row r="959" spans="1:6" s="7" customFormat="1" ht="24" x14ac:dyDescent="0.2">
      <c r="A959" s="213">
        <v>54431</v>
      </c>
      <c r="B959" s="214" t="s">
        <v>3547</v>
      </c>
      <c r="C959" s="215">
        <v>945</v>
      </c>
      <c r="D959" s="216"/>
      <c r="E959" s="216"/>
      <c r="F959" s="222" t="str">
        <f t="shared" si="18"/>
        <v>-</v>
      </c>
    </row>
    <row r="960" spans="1:6" s="7" customFormat="1" ht="24" x14ac:dyDescent="0.2">
      <c r="A960" s="213">
        <v>54432</v>
      </c>
      <c r="B960" s="214" t="s">
        <v>3548</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3549</v>
      </c>
      <c r="C962" s="215">
        <v>948</v>
      </c>
      <c r="D962" s="216"/>
      <c r="E962" s="216"/>
      <c r="F962" s="222" t="str">
        <f t="shared" si="18"/>
        <v>-</v>
      </c>
    </row>
    <row r="963" spans="1:6" s="7" customFormat="1" ht="24" x14ac:dyDescent="0.2">
      <c r="A963" s="213">
        <v>54452</v>
      </c>
      <c r="B963" s="214" t="s">
        <v>3550</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4073</v>
      </c>
      <c r="C965" s="215">
        <v>951</v>
      </c>
      <c r="D965" s="216"/>
      <c r="E965" s="216"/>
      <c r="F965" s="222" t="str">
        <f t="shared" si="18"/>
        <v>-</v>
      </c>
    </row>
    <row r="966" spans="1:6" s="7" customFormat="1" x14ac:dyDescent="0.2">
      <c r="A966" s="213">
        <v>54462</v>
      </c>
      <c r="B966" s="214" t="s">
        <v>4074</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4075</v>
      </c>
      <c r="C968" s="215">
        <v>954</v>
      </c>
      <c r="D968" s="216"/>
      <c r="E968" s="216"/>
      <c r="F968" s="222" t="str">
        <f t="shared" si="18"/>
        <v>-</v>
      </c>
    </row>
    <row r="969" spans="1:6" s="7" customFormat="1" ht="24" x14ac:dyDescent="0.2">
      <c r="A969" s="213">
        <v>54482</v>
      </c>
      <c r="B969" s="214" t="s">
        <v>4076</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4077</v>
      </c>
      <c r="C971" s="215">
        <v>957</v>
      </c>
      <c r="D971" s="216"/>
      <c r="E971" s="216"/>
      <c r="F971" s="222" t="str">
        <f t="shared" si="18"/>
        <v>-</v>
      </c>
    </row>
    <row r="972" spans="1:6" s="7" customFormat="1" x14ac:dyDescent="0.2">
      <c r="A972" s="213">
        <v>54542</v>
      </c>
      <c r="B972" s="214" t="s">
        <v>4078</v>
      </c>
      <c r="C972" s="215">
        <v>958</v>
      </c>
      <c r="D972" s="216"/>
      <c r="E972" s="216"/>
      <c r="F972" s="222" t="str">
        <f t="shared" si="18"/>
        <v>-</v>
      </c>
    </row>
    <row r="973" spans="1:6" s="7" customFormat="1" x14ac:dyDescent="0.2">
      <c r="A973" s="213">
        <v>54552</v>
      </c>
      <c r="B973" s="214" t="s">
        <v>4079</v>
      </c>
      <c r="C973" s="215">
        <v>959</v>
      </c>
      <c r="D973" s="216"/>
      <c r="E973" s="216"/>
      <c r="F973" s="222" t="str">
        <f t="shared" ref="F973:F988" si="19">IF(D973&lt;&gt;0,IF(E973/D973&gt;=100,"&gt;&gt;100",E973/D973*100),"-")</f>
        <v>-</v>
      </c>
    </row>
    <row r="974" spans="1:6" s="7" customFormat="1" x14ac:dyDescent="0.2">
      <c r="A974" s="213">
        <v>54711</v>
      </c>
      <c r="B974" s="214" t="s">
        <v>3492</v>
      </c>
      <c r="C974" s="215">
        <v>960</v>
      </c>
      <c r="D974" s="216"/>
      <c r="E974" s="216"/>
      <c r="F974" s="222" t="str">
        <f t="shared" si="19"/>
        <v>-</v>
      </c>
    </row>
    <row r="975" spans="1:6" s="7" customFormat="1" x14ac:dyDescent="0.2">
      <c r="A975" s="213">
        <v>54712</v>
      </c>
      <c r="B975" s="214" t="s">
        <v>3493</v>
      </c>
      <c r="C975" s="215">
        <v>961</v>
      </c>
      <c r="D975" s="216"/>
      <c r="E975" s="216"/>
      <c r="F975" s="222" t="str">
        <f t="shared" si="19"/>
        <v>-</v>
      </c>
    </row>
    <row r="976" spans="1:6" s="7" customFormat="1" x14ac:dyDescent="0.2">
      <c r="A976" s="213">
        <v>54721</v>
      </c>
      <c r="B976" s="214" t="s">
        <v>3494</v>
      </c>
      <c r="C976" s="215">
        <v>962</v>
      </c>
      <c r="D976" s="216"/>
      <c r="E976" s="216"/>
      <c r="F976" s="222" t="str">
        <f t="shared" si="19"/>
        <v>-</v>
      </c>
    </row>
    <row r="977" spans="1:6" s="7" customFormat="1" x14ac:dyDescent="0.2">
      <c r="A977" s="213">
        <v>54722</v>
      </c>
      <c r="B977" s="214" t="s">
        <v>3495</v>
      </c>
      <c r="C977" s="215">
        <v>963</v>
      </c>
      <c r="D977" s="216"/>
      <c r="E977" s="216"/>
      <c r="F977" s="222" t="str">
        <f t="shared" si="19"/>
        <v>-</v>
      </c>
    </row>
    <row r="978" spans="1:6" s="7" customFormat="1" x14ac:dyDescent="0.2">
      <c r="A978" s="213">
        <v>54731</v>
      </c>
      <c r="B978" s="214" t="s">
        <v>3496</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6" t="s">
        <v>3447</v>
      </c>
      <c r="B991" s="457"/>
      <c r="C991" s="281"/>
      <c r="D991" s="281"/>
      <c r="E991" s="282"/>
      <c r="F991" s="283"/>
    </row>
    <row r="992" spans="1:6" s="7" customFormat="1" ht="26.25" customHeight="1" x14ac:dyDescent="0.2">
      <c r="A992" s="280" t="s">
        <v>3916</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5" t="s">
        <v>1251</v>
      </c>
      <c r="E1001" s="455"/>
    </row>
    <row r="1002" spans="1:6" ht="15" customHeight="1" x14ac:dyDescent="0.2">
      <c r="A1002" s="172" t="str">
        <f>IF(RefStr!H25&lt;&gt;"", "Osoba za kontaktiranje: " &amp; RefStr!H25,"Osoba za kontaktiranje: _________________________________________")</f>
        <v>Osoba za kontaktiranje: TATJANA BOSANAC</v>
      </c>
      <c r="D1002" s="174"/>
      <c r="E1002" s="174"/>
    </row>
    <row r="1003" spans="1:6" ht="15" customHeight="1" x14ac:dyDescent="0.2">
      <c r="A1003" s="172" t="str">
        <f>IF(RefStr!H27="","Telefon za kontakt: _________________","Telefon za kontakt: " &amp; RefStr!H27)</f>
        <v>Telefon za kontakt: 033563066</v>
      </c>
      <c r="C1003" s="173"/>
    </row>
    <row r="1004" spans="1:6" ht="15" customHeight="1" x14ac:dyDescent="0.2">
      <c r="A1004" s="172" t="str">
        <f>IF(RefStr!H33="","Odgovorna osoba: _____________________________","Odgovorna osoba: " &amp; RefStr!H33)</f>
        <v>Odgovorna osoba: ROBERT GRABAR</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D270" sqref="D27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389</v>
      </c>
      <c r="B1" s="448"/>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40" t="str">
        <f>"RKP: "&amp;IF(RefStr!B6&lt;&gt;"",TEXT(INT(VALUE(RefStr!B6)),"00000"),"_____"&amp;",  "&amp;"MB: "&amp;IF(RefStr!B8&lt;&gt;"",TEXT(INT(VALUE(RefStr!B8)),"00000000"),"________")&amp;"  OIB: "&amp;IF(RefStr!K14&lt;&gt;"",RefStr!K14,"___________"))</f>
        <v>RKP: 32998</v>
      </c>
      <c r="C4" s="441"/>
      <c r="D4" s="441"/>
      <c r="E4" s="442">
        <f>SUM(Skriveni!G984:G1298)</f>
        <v>126343377.66100001</v>
      </c>
      <c r="F4" s="443"/>
    </row>
    <row r="5" spans="1:6" ht="15" customHeight="1" x14ac:dyDescent="0.2">
      <c r="B5" s="440" t="str">
        <f>"Naziv: "&amp;IF(RefStr!B10&lt;&gt;"",RefStr!B10,"_______________________________________")</f>
        <v>Naziv: OPĆINA MIKLEUŠ</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22760621</v>
      </c>
      <c r="E12" s="245">
        <f>E13+E74</f>
        <v>23090868</v>
      </c>
      <c r="F12" s="246">
        <f t="shared" ref="F12:F75" si="0">IF(D12&gt;0,IF(E12/D12&gt;=100,"&gt;&gt;100",E12/D12*100),"-")</f>
        <v>101.450957774834</v>
      </c>
    </row>
    <row r="13" spans="1:6" s="2" customFormat="1" x14ac:dyDescent="0.2">
      <c r="A13" s="247">
        <v>0</v>
      </c>
      <c r="B13" s="232" t="s">
        <v>1036</v>
      </c>
      <c r="C13" s="248">
        <v>2</v>
      </c>
      <c r="D13" s="249">
        <f>D14+D18+D57+D58+D62+D69</f>
        <v>17624726</v>
      </c>
      <c r="E13" s="249">
        <f>E14+E18+E57+E58+E62+E69</f>
        <v>18591415</v>
      </c>
      <c r="F13" s="250">
        <f t="shared" si="0"/>
        <v>105.48484555164148</v>
      </c>
    </row>
    <row r="14" spans="1:6" s="2" customFormat="1" x14ac:dyDescent="0.2">
      <c r="A14" s="247" t="s">
        <v>3276</v>
      </c>
      <c r="B14" s="232" t="s">
        <v>982</v>
      </c>
      <c r="C14" s="248">
        <v>3</v>
      </c>
      <c r="D14" s="249">
        <f>D15+D16-D17</f>
        <v>2695963</v>
      </c>
      <c r="E14" s="249">
        <f>E15+E16-E17</f>
        <v>2696001</v>
      </c>
      <c r="F14" s="250">
        <f t="shared" si="0"/>
        <v>100.0014095148932</v>
      </c>
    </row>
    <row r="15" spans="1:6" s="2" customFormat="1" x14ac:dyDescent="0.2">
      <c r="A15" s="247" t="s">
        <v>983</v>
      </c>
      <c r="B15" s="232" t="s">
        <v>984</v>
      </c>
      <c r="C15" s="248">
        <v>4</v>
      </c>
      <c r="D15" s="234">
        <v>2695963</v>
      </c>
      <c r="E15" s="234">
        <v>2696001</v>
      </c>
      <c r="F15" s="235">
        <f t="shared" si="0"/>
        <v>100.0014095148932</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14864244</v>
      </c>
      <c r="E18" s="249">
        <f>E19+E25+E35+E41+E47+E51</f>
        <v>15570363</v>
      </c>
      <c r="F18" s="250">
        <f t="shared" si="0"/>
        <v>104.75045350439618</v>
      </c>
    </row>
    <row r="19" spans="1:6" s="2" customFormat="1" x14ac:dyDescent="0.2">
      <c r="A19" s="251" t="s">
        <v>3398</v>
      </c>
      <c r="B19" s="232" t="s">
        <v>2675</v>
      </c>
      <c r="C19" s="248">
        <v>8</v>
      </c>
      <c r="D19" s="249">
        <f>SUM(D20:D23)-D24</f>
        <v>14532220</v>
      </c>
      <c r="E19" s="249">
        <f>SUM(E20:E23)-E24</f>
        <v>15198099</v>
      </c>
      <c r="F19" s="250">
        <f t="shared" si="0"/>
        <v>104.58208725163809</v>
      </c>
    </row>
    <row r="20" spans="1:6" s="2" customFormat="1" x14ac:dyDescent="0.2">
      <c r="A20" s="247" t="s">
        <v>3399</v>
      </c>
      <c r="B20" s="232" t="s">
        <v>3418</v>
      </c>
      <c r="C20" s="248">
        <v>9</v>
      </c>
      <c r="D20" s="234">
        <v>115931</v>
      </c>
      <c r="E20" s="234">
        <v>115931</v>
      </c>
      <c r="F20" s="235">
        <f t="shared" si="0"/>
        <v>100</v>
      </c>
    </row>
    <row r="21" spans="1:6" s="2" customFormat="1" x14ac:dyDescent="0.2">
      <c r="A21" s="247" t="s">
        <v>3400</v>
      </c>
      <c r="B21" s="232" t="s">
        <v>3419</v>
      </c>
      <c r="C21" s="248">
        <v>10</v>
      </c>
      <c r="D21" s="234">
        <v>8851891</v>
      </c>
      <c r="E21" s="234">
        <v>9189174</v>
      </c>
      <c r="F21" s="235">
        <f t="shared" si="0"/>
        <v>103.81029319046067</v>
      </c>
    </row>
    <row r="22" spans="1:6" s="2" customFormat="1" x14ac:dyDescent="0.2">
      <c r="A22" s="247" t="s">
        <v>3401</v>
      </c>
      <c r="B22" s="232" t="s">
        <v>2536</v>
      </c>
      <c r="C22" s="248">
        <v>11</v>
      </c>
      <c r="D22" s="234">
        <v>10162924</v>
      </c>
      <c r="E22" s="234">
        <v>11074286</v>
      </c>
      <c r="F22" s="235">
        <f t="shared" si="0"/>
        <v>108.96751761599319</v>
      </c>
    </row>
    <row r="23" spans="1:6" s="2" customFormat="1" x14ac:dyDescent="0.2">
      <c r="A23" s="247" t="s">
        <v>3402</v>
      </c>
      <c r="B23" s="232" t="s">
        <v>3420</v>
      </c>
      <c r="C23" s="248">
        <v>12</v>
      </c>
      <c r="D23" s="234">
        <v>943117</v>
      </c>
      <c r="E23" s="234">
        <v>943117</v>
      </c>
      <c r="F23" s="235">
        <f t="shared" si="0"/>
        <v>100</v>
      </c>
    </row>
    <row r="24" spans="1:6" s="2" customFormat="1" x14ac:dyDescent="0.2">
      <c r="A24" s="247" t="s">
        <v>3403</v>
      </c>
      <c r="B24" s="232" t="s">
        <v>2357</v>
      </c>
      <c r="C24" s="248">
        <v>13</v>
      </c>
      <c r="D24" s="234">
        <v>5541643</v>
      </c>
      <c r="E24" s="234">
        <v>6124409</v>
      </c>
      <c r="F24" s="235">
        <f t="shared" si="0"/>
        <v>110.51612310645056</v>
      </c>
    </row>
    <row r="25" spans="1:6" s="2" customFormat="1" x14ac:dyDescent="0.2">
      <c r="A25" s="251" t="s">
        <v>2358</v>
      </c>
      <c r="B25" s="232" t="s">
        <v>179</v>
      </c>
      <c r="C25" s="248">
        <v>14</v>
      </c>
      <c r="D25" s="249">
        <f>SUM(D26:D33)-D34</f>
        <v>269329</v>
      </c>
      <c r="E25" s="249">
        <f>SUM(E26:E33)-E34</f>
        <v>348476</v>
      </c>
      <c r="F25" s="250">
        <f t="shared" si="0"/>
        <v>129.38673518262053</v>
      </c>
    </row>
    <row r="26" spans="1:6" s="2" customFormat="1" x14ac:dyDescent="0.2">
      <c r="A26" s="247" t="s">
        <v>2359</v>
      </c>
      <c r="B26" s="232" t="s">
        <v>1420</v>
      </c>
      <c r="C26" s="248">
        <v>15</v>
      </c>
      <c r="D26" s="234">
        <v>144280</v>
      </c>
      <c r="E26" s="234">
        <v>118168</v>
      </c>
      <c r="F26" s="235">
        <f t="shared" si="0"/>
        <v>81.901857499306914</v>
      </c>
    </row>
    <row r="27" spans="1:6" s="2" customFormat="1" x14ac:dyDescent="0.2">
      <c r="A27" s="247" t="s">
        <v>2360</v>
      </c>
      <c r="B27" s="232" t="s">
        <v>1443</v>
      </c>
      <c r="C27" s="248">
        <v>16</v>
      </c>
      <c r="D27" s="234">
        <v>2672</v>
      </c>
      <c r="E27" s="234">
        <v>2672</v>
      </c>
      <c r="F27" s="235">
        <f t="shared" si="0"/>
        <v>100</v>
      </c>
    </row>
    <row r="28" spans="1:6" s="2" customFormat="1" x14ac:dyDescent="0.2">
      <c r="A28" s="247" t="s">
        <v>2361</v>
      </c>
      <c r="B28" s="232" t="s">
        <v>1422</v>
      </c>
      <c r="C28" s="248">
        <v>17</v>
      </c>
      <c r="D28" s="234">
        <v>134902</v>
      </c>
      <c r="E28" s="234">
        <v>126652</v>
      </c>
      <c r="F28" s="235">
        <f t="shared" si="0"/>
        <v>93.884449452194929</v>
      </c>
    </row>
    <row r="29" spans="1:6" s="2" customFormat="1" x14ac:dyDescent="0.2">
      <c r="A29" s="247" t="s">
        <v>2362</v>
      </c>
      <c r="B29" s="232" t="s">
        <v>1423</v>
      </c>
      <c r="C29" s="248">
        <v>18</v>
      </c>
      <c r="D29" s="234"/>
      <c r="E29" s="234"/>
      <c r="F29" s="235" t="str">
        <f t="shared" si="0"/>
        <v>-</v>
      </c>
    </row>
    <row r="30" spans="1:6" s="2" customFormat="1" x14ac:dyDescent="0.2">
      <c r="A30" s="247" t="s">
        <v>3794</v>
      </c>
      <c r="B30" s="232" t="s">
        <v>4229</v>
      </c>
      <c r="C30" s="248">
        <v>19</v>
      </c>
      <c r="D30" s="234">
        <v>18628</v>
      </c>
      <c r="E30" s="234">
        <v>18628</v>
      </c>
      <c r="F30" s="235">
        <f t="shared" si="0"/>
        <v>100</v>
      </c>
    </row>
    <row r="31" spans="1:6" s="2" customFormat="1" x14ac:dyDescent="0.2">
      <c r="A31" s="231" t="s">
        <v>4230</v>
      </c>
      <c r="B31" s="232" t="s">
        <v>1425</v>
      </c>
      <c r="C31" s="248">
        <v>20</v>
      </c>
      <c r="D31" s="234">
        <v>116171</v>
      </c>
      <c r="E31" s="234">
        <v>116171</v>
      </c>
      <c r="F31" s="235">
        <f t="shared" si="0"/>
        <v>100</v>
      </c>
    </row>
    <row r="32" spans="1:6" s="2" customFormat="1" x14ac:dyDescent="0.2">
      <c r="A32" s="231" t="s">
        <v>4231</v>
      </c>
      <c r="B32" s="232" t="s">
        <v>1426</v>
      </c>
      <c r="C32" s="248">
        <v>21</v>
      </c>
      <c r="D32" s="234">
        <v>502470</v>
      </c>
      <c r="E32" s="234">
        <v>662390</v>
      </c>
      <c r="F32" s="235">
        <f t="shared" si="0"/>
        <v>131.82677572790416</v>
      </c>
    </row>
    <row r="33" spans="1:6" s="2" customFormat="1" x14ac:dyDescent="0.2">
      <c r="A33" s="231" t="s">
        <v>2158</v>
      </c>
      <c r="B33" s="232" t="s">
        <v>903</v>
      </c>
      <c r="C33" s="248">
        <v>22</v>
      </c>
      <c r="D33" s="234"/>
      <c r="E33" s="234"/>
      <c r="F33" s="235" t="str">
        <f t="shared" si="0"/>
        <v>-</v>
      </c>
    </row>
    <row r="34" spans="1:6" s="2" customFormat="1" x14ac:dyDescent="0.2">
      <c r="A34" s="231" t="s">
        <v>4232</v>
      </c>
      <c r="B34" s="232" t="s">
        <v>4233</v>
      </c>
      <c r="C34" s="248">
        <v>23</v>
      </c>
      <c r="D34" s="234">
        <v>649794</v>
      </c>
      <c r="E34" s="234">
        <v>696205</v>
      </c>
      <c r="F34" s="235">
        <f t="shared" si="0"/>
        <v>107.14241744306656</v>
      </c>
    </row>
    <row r="35" spans="1:6" s="2" customFormat="1" x14ac:dyDescent="0.2">
      <c r="A35" s="252" t="s">
        <v>4234</v>
      </c>
      <c r="B35" s="232" t="s">
        <v>3858</v>
      </c>
      <c r="C35" s="248">
        <v>24</v>
      </c>
      <c r="D35" s="249">
        <f>SUM(D36:D39)-D40</f>
        <v>21131</v>
      </c>
      <c r="E35" s="249">
        <f>SUM(E36:E39)-E40</f>
        <v>0</v>
      </c>
      <c r="F35" s="250">
        <f t="shared" si="0"/>
        <v>0</v>
      </c>
    </row>
    <row r="36" spans="1:6" s="2" customFormat="1" x14ac:dyDescent="0.2">
      <c r="A36" s="231" t="s">
        <v>3592</v>
      </c>
      <c r="B36" s="232" t="s">
        <v>1427</v>
      </c>
      <c r="C36" s="248">
        <v>25</v>
      </c>
      <c r="D36" s="234">
        <v>210783</v>
      </c>
      <c r="E36" s="234">
        <v>210783</v>
      </c>
      <c r="F36" s="235">
        <f t="shared" si="0"/>
        <v>100</v>
      </c>
    </row>
    <row r="37" spans="1:6" s="2" customFormat="1" x14ac:dyDescent="0.2">
      <c r="A37" s="247" t="s">
        <v>3593</v>
      </c>
      <c r="B37" s="232" t="s">
        <v>3594</v>
      </c>
      <c r="C37" s="248">
        <v>26</v>
      </c>
      <c r="D37" s="234"/>
      <c r="E37" s="234"/>
      <c r="F37" s="235" t="str">
        <f t="shared" si="0"/>
        <v>-</v>
      </c>
    </row>
    <row r="38" spans="1:6" s="2" customFormat="1" x14ac:dyDescent="0.2">
      <c r="A38" s="247" t="s">
        <v>3595</v>
      </c>
      <c r="B38" s="232" t="s">
        <v>2209</v>
      </c>
      <c r="C38" s="248">
        <v>27</v>
      </c>
      <c r="D38" s="234"/>
      <c r="E38" s="234"/>
      <c r="F38" s="235" t="str">
        <f t="shared" si="0"/>
        <v>-</v>
      </c>
    </row>
    <row r="39" spans="1:6" s="2" customFormat="1" x14ac:dyDescent="0.2">
      <c r="A39" s="247" t="s">
        <v>3596</v>
      </c>
      <c r="B39" s="232" t="s">
        <v>980</v>
      </c>
      <c r="C39" s="248">
        <v>28</v>
      </c>
      <c r="D39" s="234"/>
      <c r="E39" s="234"/>
      <c r="F39" s="235" t="str">
        <f t="shared" si="0"/>
        <v>-</v>
      </c>
    </row>
    <row r="40" spans="1:6" s="2" customFormat="1" x14ac:dyDescent="0.2">
      <c r="A40" s="247" t="s">
        <v>3597</v>
      </c>
      <c r="B40" s="232" t="s">
        <v>3598</v>
      </c>
      <c r="C40" s="248">
        <v>29</v>
      </c>
      <c r="D40" s="234">
        <v>189652</v>
      </c>
      <c r="E40" s="234">
        <v>210783</v>
      </c>
      <c r="F40" s="235">
        <f t="shared" si="0"/>
        <v>111.14198637504482</v>
      </c>
    </row>
    <row r="41" spans="1:6" s="2" customFormat="1" x14ac:dyDescent="0.2">
      <c r="A41" s="251" t="s">
        <v>3599</v>
      </c>
      <c r="B41" s="232" t="s">
        <v>3859</v>
      </c>
      <c r="C41" s="248">
        <v>30</v>
      </c>
      <c r="D41" s="249">
        <f>SUM(D42:D45)-D46</f>
        <v>6564</v>
      </c>
      <c r="E41" s="249">
        <f>SUM(E42:E45)-E46</f>
        <v>6288</v>
      </c>
      <c r="F41" s="250">
        <f t="shared" si="0"/>
        <v>95.795246800731263</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v>26950</v>
      </c>
      <c r="E43" s="234">
        <v>26950</v>
      </c>
      <c r="F43" s="235">
        <f t="shared" si="0"/>
        <v>100</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v>7619</v>
      </c>
      <c r="E45" s="234">
        <v>7619</v>
      </c>
      <c r="F45" s="235">
        <f t="shared" si="0"/>
        <v>100</v>
      </c>
    </row>
    <row r="46" spans="1:6" s="2" customFormat="1" x14ac:dyDescent="0.2">
      <c r="A46" s="247" t="s">
        <v>314</v>
      </c>
      <c r="B46" s="232" t="s">
        <v>4112</v>
      </c>
      <c r="C46" s="248">
        <v>35</v>
      </c>
      <c r="D46" s="234">
        <v>28005</v>
      </c>
      <c r="E46" s="234">
        <v>28281</v>
      </c>
      <c r="F46" s="235">
        <f t="shared" si="0"/>
        <v>100.98553829673274</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4249</v>
      </c>
      <c r="C50" s="248">
        <v>39</v>
      </c>
      <c r="D50" s="234"/>
      <c r="E50" s="234"/>
      <c r="F50" s="235" t="str">
        <f t="shared" si="0"/>
        <v>-</v>
      </c>
    </row>
    <row r="51" spans="1:6" s="2" customFormat="1" x14ac:dyDescent="0.2">
      <c r="A51" s="251" t="s">
        <v>4250</v>
      </c>
      <c r="B51" s="232" t="s">
        <v>2960</v>
      </c>
      <c r="C51" s="248">
        <v>40</v>
      </c>
      <c r="D51" s="249">
        <f>SUM(D52:D55)-D56</f>
        <v>35000</v>
      </c>
      <c r="E51" s="249">
        <f>SUM(E52:E55)-E56</f>
        <v>17500</v>
      </c>
      <c r="F51" s="250">
        <f t="shared" si="0"/>
        <v>50</v>
      </c>
    </row>
    <row r="52" spans="1:6" s="2" customFormat="1" x14ac:dyDescent="0.2">
      <c r="A52" s="247" t="s">
        <v>3588</v>
      </c>
      <c r="B52" s="232" t="s">
        <v>2539</v>
      </c>
      <c r="C52" s="248">
        <v>41</v>
      </c>
      <c r="D52" s="234"/>
      <c r="E52" s="234"/>
      <c r="F52" s="235" t="str">
        <f t="shared" si="0"/>
        <v>-</v>
      </c>
    </row>
    <row r="53" spans="1:6" s="2" customFormat="1" x14ac:dyDescent="0.2">
      <c r="A53" s="247" t="s">
        <v>257</v>
      </c>
      <c r="B53" s="232" t="s">
        <v>258</v>
      </c>
      <c r="C53" s="248">
        <v>42</v>
      </c>
      <c r="D53" s="234"/>
      <c r="E53" s="234"/>
      <c r="F53" s="235" t="str">
        <f t="shared" si="0"/>
        <v>-</v>
      </c>
    </row>
    <row r="54" spans="1:6" s="2" customFormat="1" x14ac:dyDescent="0.2">
      <c r="A54" s="247" t="s">
        <v>259</v>
      </c>
      <c r="B54" s="232" t="s">
        <v>4105</v>
      </c>
      <c r="C54" s="248">
        <v>43</v>
      </c>
      <c r="D54" s="234"/>
      <c r="E54" s="234"/>
      <c r="F54" s="235" t="str">
        <f t="shared" si="0"/>
        <v>-</v>
      </c>
    </row>
    <row r="55" spans="1:6" s="2" customFormat="1" x14ac:dyDescent="0.2">
      <c r="A55" s="247" t="s">
        <v>260</v>
      </c>
      <c r="B55" s="232" t="s">
        <v>4106</v>
      </c>
      <c r="C55" s="248">
        <v>44</v>
      </c>
      <c r="D55" s="234">
        <v>188800</v>
      </c>
      <c r="E55" s="234">
        <v>188800</v>
      </c>
      <c r="F55" s="235">
        <f t="shared" si="0"/>
        <v>100</v>
      </c>
    </row>
    <row r="56" spans="1:6" s="2" customFormat="1" x14ac:dyDescent="0.2">
      <c r="A56" s="247" t="s">
        <v>261</v>
      </c>
      <c r="B56" s="232" t="s">
        <v>262</v>
      </c>
      <c r="C56" s="248">
        <v>45</v>
      </c>
      <c r="D56" s="234">
        <v>153800</v>
      </c>
      <c r="E56" s="234">
        <v>171300</v>
      </c>
      <c r="F56" s="235">
        <f t="shared" si="0"/>
        <v>111.37841352405722</v>
      </c>
    </row>
    <row r="57" spans="1:6" s="2" customFormat="1" x14ac:dyDescent="0.2">
      <c r="A57" s="247" t="s">
        <v>263</v>
      </c>
      <c r="B57" s="232" t="s">
        <v>748</v>
      </c>
      <c r="C57" s="248">
        <v>46</v>
      </c>
      <c r="D57" s="234"/>
      <c r="E57" s="234"/>
      <c r="F57" s="235" t="str">
        <f t="shared" si="0"/>
        <v>-</v>
      </c>
    </row>
    <row r="58" spans="1:6" s="2" customFormat="1" x14ac:dyDescent="0.2">
      <c r="A58" s="231" t="s">
        <v>749</v>
      </c>
      <c r="B58" s="232" t="s">
        <v>4059</v>
      </c>
      <c r="C58" s="233">
        <v>47</v>
      </c>
      <c r="D58" s="249">
        <f>SUM(D59:D60)-D61</f>
        <v>0</v>
      </c>
      <c r="E58" s="249">
        <f>SUM(E59:E60)-E61</f>
        <v>0</v>
      </c>
      <c r="F58" s="250" t="str">
        <f t="shared" si="0"/>
        <v>-</v>
      </c>
    </row>
    <row r="59" spans="1:6" s="2" customFormat="1" x14ac:dyDescent="0.2">
      <c r="A59" s="231" t="s">
        <v>1402</v>
      </c>
      <c r="B59" s="232" t="s">
        <v>4060</v>
      </c>
      <c r="C59" s="233">
        <v>48</v>
      </c>
      <c r="D59" s="234"/>
      <c r="E59" s="234"/>
      <c r="F59" s="235" t="str">
        <f t="shared" si="0"/>
        <v>-</v>
      </c>
    </row>
    <row r="60" spans="1:6" s="2" customFormat="1" x14ac:dyDescent="0.2">
      <c r="A60" s="231" t="s">
        <v>1403</v>
      </c>
      <c r="B60" s="232" t="s">
        <v>4061</v>
      </c>
      <c r="C60" s="233">
        <v>49</v>
      </c>
      <c r="D60" s="234">
        <v>426294</v>
      </c>
      <c r="E60" s="234">
        <v>440771</v>
      </c>
      <c r="F60" s="235">
        <f t="shared" si="0"/>
        <v>103.39601308017473</v>
      </c>
    </row>
    <row r="61" spans="1:6" s="2" customFormat="1" x14ac:dyDescent="0.2">
      <c r="A61" s="247" t="s">
        <v>1404</v>
      </c>
      <c r="B61" s="232" t="s">
        <v>1058</v>
      </c>
      <c r="C61" s="248">
        <v>50</v>
      </c>
      <c r="D61" s="234">
        <v>426294</v>
      </c>
      <c r="E61" s="234">
        <v>440771</v>
      </c>
      <c r="F61" s="235">
        <f t="shared" si="0"/>
        <v>103.39601308017473</v>
      </c>
    </row>
    <row r="62" spans="1:6" s="2" customFormat="1" x14ac:dyDescent="0.2">
      <c r="A62" s="247" t="s">
        <v>1059</v>
      </c>
      <c r="B62" s="232" t="s">
        <v>589</v>
      </c>
      <c r="C62" s="248">
        <v>51</v>
      </c>
      <c r="D62" s="249">
        <f>SUM(D63:D68)</f>
        <v>64519</v>
      </c>
      <c r="E62" s="249">
        <f>SUM(E63:E68)</f>
        <v>325051</v>
      </c>
      <c r="F62" s="250">
        <f t="shared" si="0"/>
        <v>503.80663060493811</v>
      </c>
    </row>
    <row r="63" spans="1:6" s="2" customFormat="1" x14ac:dyDescent="0.2">
      <c r="A63" s="247" t="s">
        <v>1060</v>
      </c>
      <c r="B63" s="232" t="s">
        <v>1061</v>
      </c>
      <c r="C63" s="248">
        <v>52</v>
      </c>
      <c r="D63" s="234">
        <v>19645</v>
      </c>
      <c r="E63" s="234">
        <v>266223</v>
      </c>
      <c r="F63" s="235">
        <f t="shared" si="0"/>
        <v>1355.1692542631713</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4113</v>
      </c>
      <c r="C68" s="248">
        <v>57</v>
      </c>
      <c r="D68" s="234">
        <v>44874</v>
      </c>
      <c r="E68" s="234">
        <v>58828</v>
      </c>
      <c r="F68" s="235">
        <f t="shared" si="0"/>
        <v>131.09595757008512</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4062</v>
      </c>
      <c r="C74" s="233">
        <v>63</v>
      </c>
      <c r="D74" s="249">
        <f>D75+D84+D93+D124+D140+D152+D170+D176</f>
        <v>5135895</v>
      </c>
      <c r="E74" s="249">
        <f>E75+E84+E93+E124+E140+E152+E170+E176</f>
        <v>4499453</v>
      </c>
      <c r="F74" s="250">
        <f t="shared" si="0"/>
        <v>87.607963169028963</v>
      </c>
    </row>
    <row r="75" spans="1:6" s="2" customFormat="1" x14ac:dyDescent="0.2">
      <c r="A75" s="231" t="s">
        <v>2697</v>
      </c>
      <c r="B75" s="232" t="s">
        <v>975</v>
      </c>
      <c r="C75" s="248">
        <v>64</v>
      </c>
      <c r="D75" s="249">
        <f>+D76+D81+D82+D83</f>
        <v>740467</v>
      </c>
      <c r="E75" s="249">
        <f>+E76+E81+E82+E83</f>
        <v>122482</v>
      </c>
      <c r="F75" s="250">
        <f t="shared" si="0"/>
        <v>16.541182794101562</v>
      </c>
    </row>
    <row r="76" spans="1:6" s="2" customFormat="1" x14ac:dyDescent="0.2">
      <c r="A76" s="231" t="s">
        <v>2126</v>
      </c>
      <c r="B76" s="253" t="s">
        <v>1796</v>
      </c>
      <c r="C76" s="248">
        <v>65</v>
      </c>
      <c r="D76" s="249">
        <f>SUM(D77:D80)</f>
        <v>740256</v>
      </c>
      <c r="E76" s="249">
        <f>SUM(E77:E80)</f>
        <v>122291</v>
      </c>
      <c r="F76" s="250">
        <f t="shared" ref="F76:F140" si="1">IF(D76&gt;0,IF(E76/D76&gt;=100,"&gt;&gt;100",E76/D76*100),"-")</f>
        <v>16.52009575065923</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740256</v>
      </c>
      <c r="E78" s="234">
        <v>122291</v>
      </c>
      <c r="F78" s="235">
        <f t="shared" si="1"/>
        <v>16.52009575065923</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211</v>
      </c>
      <c r="E82" s="234">
        <v>191</v>
      </c>
      <c r="F82" s="235">
        <f t="shared" si="1"/>
        <v>90.521327014218016</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3</v>
      </c>
      <c r="E84" s="249">
        <f>E85+SUM(E88:E90)-E91+E92</f>
        <v>4</v>
      </c>
      <c r="F84" s="250">
        <f t="shared" si="1"/>
        <v>133.33333333333331</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3</v>
      </c>
      <c r="E92" s="234">
        <v>4</v>
      </c>
      <c r="F92" s="235">
        <f t="shared" si="1"/>
        <v>133.33333333333331</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3618</v>
      </c>
      <c r="C102" s="248">
        <v>91</v>
      </c>
      <c r="D102" s="234"/>
      <c r="E102" s="234"/>
      <c r="F102" s="235" t="str">
        <f t="shared" si="1"/>
        <v>-</v>
      </c>
    </row>
    <row r="103" spans="1:6" s="2" customFormat="1" x14ac:dyDescent="0.2">
      <c r="A103" s="231" t="s">
        <v>3619</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4273277</v>
      </c>
      <c r="E140" s="249">
        <f>E141+E148-E151</f>
        <v>4273277</v>
      </c>
      <c r="F140" s="250">
        <f t="shared" si="1"/>
        <v>100</v>
      </c>
    </row>
    <row r="141" spans="1:6" s="2" customFormat="1" x14ac:dyDescent="0.2">
      <c r="A141" s="231"/>
      <c r="B141" s="232" t="s">
        <v>599</v>
      </c>
      <c r="C141" s="248">
        <v>130</v>
      </c>
      <c r="D141" s="249">
        <f>SUM(D142:D147)</f>
        <v>4273277</v>
      </c>
      <c r="E141" s="249">
        <f>SUM(E142:E147)</f>
        <v>4273277</v>
      </c>
      <c r="F141" s="250">
        <f t="shared" ref="F141:F211" si="2">IF(D141&gt;0,IF(E141/D141&gt;=100,"&gt;&gt;100",E141/D141*100),"-")</f>
        <v>100</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v>4273277</v>
      </c>
      <c r="E144" s="234">
        <v>4273277</v>
      </c>
      <c r="F144" s="235">
        <f t="shared" si="2"/>
        <v>100</v>
      </c>
    </row>
    <row r="145" spans="1:6" s="2" customFormat="1" x14ac:dyDescent="0.2">
      <c r="A145" s="231" t="s">
        <v>1517</v>
      </c>
      <c r="B145" s="253" t="s">
        <v>4280</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4063</v>
      </c>
      <c r="C152" s="233">
        <v>141</v>
      </c>
      <c r="D152" s="249">
        <f>SUM(D153:D155)+SUM(D164:D168)-D169</f>
        <v>56374</v>
      </c>
      <c r="E152" s="249">
        <f>SUM(E153:E155)+SUM(E164:E168)-E169</f>
        <v>45225</v>
      </c>
      <c r="F152" s="250">
        <f t="shared" si="2"/>
        <v>80.223152517117825</v>
      </c>
    </row>
    <row r="153" spans="1:6" s="2" customFormat="1" x14ac:dyDescent="0.2">
      <c r="A153" s="231" t="s">
        <v>2939</v>
      </c>
      <c r="B153" s="232" t="s">
        <v>2940</v>
      </c>
      <c r="C153" s="248">
        <v>142</v>
      </c>
      <c r="D153" s="234">
        <v>118846</v>
      </c>
      <c r="E153" s="234">
        <v>125887</v>
      </c>
      <c r="F153" s="235">
        <f t="shared" si="2"/>
        <v>105.92447368863908</v>
      </c>
    </row>
    <row r="154" spans="1:6" s="2" customFormat="1" x14ac:dyDescent="0.2">
      <c r="A154" s="231" t="s">
        <v>316</v>
      </c>
      <c r="B154" s="253" t="s">
        <v>3253</v>
      </c>
      <c r="C154" s="248">
        <v>143</v>
      </c>
      <c r="D154" s="234"/>
      <c r="E154" s="234"/>
      <c r="F154" s="235" t="str">
        <f t="shared" si="2"/>
        <v>-</v>
      </c>
    </row>
    <row r="155" spans="1:6" s="2" customFormat="1" ht="24" x14ac:dyDescent="0.2">
      <c r="A155" s="231" t="s">
        <v>3776</v>
      </c>
      <c r="B155" s="232" t="s">
        <v>4064</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v>98573</v>
      </c>
      <c r="E164" s="234">
        <v>95165</v>
      </c>
      <c r="F164" s="235">
        <f t="shared" si="2"/>
        <v>96.542663812605895</v>
      </c>
    </row>
    <row r="165" spans="1:6" s="2" customFormat="1" x14ac:dyDescent="0.2">
      <c r="A165" s="231" t="s">
        <v>4215</v>
      </c>
      <c r="B165" s="254" t="s">
        <v>3777</v>
      </c>
      <c r="C165" s="248">
        <v>154</v>
      </c>
      <c r="D165" s="234">
        <v>32091</v>
      </c>
      <c r="E165" s="234">
        <v>21660</v>
      </c>
      <c r="F165" s="235">
        <f t="shared" si="2"/>
        <v>67.495559502664292</v>
      </c>
    </row>
    <row r="166" spans="1:6" s="2" customFormat="1" ht="24" x14ac:dyDescent="0.2">
      <c r="A166" s="231" t="s">
        <v>4216</v>
      </c>
      <c r="B166" s="232" t="s">
        <v>4065</v>
      </c>
      <c r="C166" s="233">
        <v>155</v>
      </c>
      <c r="D166" s="234"/>
      <c r="E166" s="234"/>
      <c r="F166" s="235" t="str">
        <f t="shared" si="2"/>
        <v>-</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4217</v>
      </c>
      <c r="B169" s="253" t="s">
        <v>4218</v>
      </c>
      <c r="C169" s="248">
        <v>158</v>
      </c>
      <c r="D169" s="234">
        <v>193136</v>
      </c>
      <c r="E169" s="234">
        <v>197487</v>
      </c>
      <c r="F169" s="235">
        <f t="shared" si="2"/>
        <v>102.2528166680474</v>
      </c>
    </row>
    <row r="170" spans="1:6" s="2" customFormat="1" x14ac:dyDescent="0.2">
      <c r="A170" s="231" t="s">
        <v>4219</v>
      </c>
      <c r="B170" s="232" t="s">
        <v>2956</v>
      </c>
      <c r="C170" s="233">
        <v>159</v>
      </c>
      <c r="D170" s="249">
        <f>SUM(D171:D174)-D175</f>
        <v>6071</v>
      </c>
      <c r="E170" s="249">
        <f>SUM(E171:E174)-E175</f>
        <v>2093</v>
      </c>
      <c r="F170" s="235">
        <f t="shared" si="2"/>
        <v>34.475374732334046</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6071</v>
      </c>
      <c r="E172" s="234">
        <v>2093</v>
      </c>
      <c r="F172" s="235">
        <f t="shared" si="2"/>
        <v>34.475374732334046</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4221</v>
      </c>
      <c r="B176" s="232" t="s">
        <v>2957</v>
      </c>
      <c r="C176" s="233">
        <v>165</v>
      </c>
      <c r="D176" s="249">
        <f>SUM(D177:D179)</f>
        <v>59703</v>
      </c>
      <c r="E176" s="249">
        <f>SUM(E177:E179)</f>
        <v>56372</v>
      </c>
      <c r="F176" s="250">
        <f t="shared" si="2"/>
        <v>94.420715876924106</v>
      </c>
    </row>
    <row r="177" spans="1:6" s="2" customFormat="1" x14ac:dyDescent="0.2">
      <c r="A177" s="231" t="s">
        <v>2696</v>
      </c>
      <c r="B177" s="232" t="s">
        <v>2958</v>
      </c>
      <c r="C177" s="233">
        <v>166</v>
      </c>
      <c r="D177" s="234"/>
      <c r="E177" s="234"/>
      <c r="F177" s="235" t="str">
        <f t="shared" si="2"/>
        <v>-</v>
      </c>
    </row>
    <row r="178" spans="1:6" s="2" customFormat="1" x14ac:dyDescent="0.2">
      <c r="A178" s="231" t="s">
        <v>4222</v>
      </c>
      <c r="B178" s="232" t="s">
        <v>4223</v>
      </c>
      <c r="C178" s="248">
        <v>167</v>
      </c>
      <c r="D178" s="234"/>
      <c r="E178" s="234"/>
      <c r="F178" s="235" t="str">
        <f t="shared" si="2"/>
        <v>-</v>
      </c>
    </row>
    <row r="179" spans="1:6" s="2" customFormat="1" x14ac:dyDescent="0.2">
      <c r="A179" s="231" t="s">
        <v>1815</v>
      </c>
      <c r="B179" s="232" t="s">
        <v>1816</v>
      </c>
      <c r="C179" s="248">
        <v>168</v>
      </c>
      <c r="D179" s="234">
        <v>59703</v>
      </c>
      <c r="E179" s="234">
        <v>56372</v>
      </c>
      <c r="F179" s="235">
        <f t="shared" si="2"/>
        <v>94.420715876924106</v>
      </c>
    </row>
    <row r="180" spans="1:6" s="2" customFormat="1" x14ac:dyDescent="0.2">
      <c r="A180" s="231"/>
      <c r="B180" s="232" t="s">
        <v>4302</v>
      </c>
      <c r="C180" s="233">
        <v>169</v>
      </c>
      <c r="D180" s="249">
        <f>D181+D242</f>
        <v>22760621</v>
      </c>
      <c r="E180" s="249">
        <f>E181+E242</f>
        <v>23090868</v>
      </c>
      <c r="F180" s="250">
        <f t="shared" si="2"/>
        <v>101.450957774834</v>
      </c>
    </row>
    <row r="181" spans="1:6" s="2" customFormat="1" x14ac:dyDescent="0.2">
      <c r="A181" s="231" t="s">
        <v>4224</v>
      </c>
      <c r="B181" s="232" t="s">
        <v>4303</v>
      </c>
      <c r="C181" s="233">
        <v>170</v>
      </c>
      <c r="D181" s="249">
        <f>D182+D194+D195+D211+D239</f>
        <v>61540</v>
      </c>
      <c r="E181" s="249">
        <f>E182+E194+E195+E211+E239</f>
        <v>81511</v>
      </c>
      <c r="F181" s="250">
        <f t="shared" si="2"/>
        <v>132.45206369840753</v>
      </c>
    </row>
    <row r="182" spans="1:6" s="2" customFormat="1" x14ac:dyDescent="0.2">
      <c r="A182" s="231" t="s">
        <v>80</v>
      </c>
      <c r="B182" s="232" t="s">
        <v>4304</v>
      </c>
      <c r="C182" s="233">
        <v>171</v>
      </c>
      <c r="D182" s="249">
        <f>SUM(D183:D185)+SUM(D189:D193)</f>
        <v>61540</v>
      </c>
      <c r="E182" s="249">
        <f>SUM(E183:E185)+SUM(E189:E193)</f>
        <v>81511</v>
      </c>
      <c r="F182" s="250">
        <f t="shared" si="2"/>
        <v>132.45206369840753</v>
      </c>
    </row>
    <row r="183" spans="1:6" s="2" customFormat="1" x14ac:dyDescent="0.2">
      <c r="A183" s="231" t="s">
        <v>81</v>
      </c>
      <c r="B183" s="232" t="s">
        <v>82</v>
      </c>
      <c r="C183" s="248">
        <v>172</v>
      </c>
      <c r="D183" s="234">
        <v>34409</v>
      </c>
      <c r="E183" s="234">
        <v>34444</v>
      </c>
      <c r="F183" s="235">
        <f t="shared" si="2"/>
        <v>100.10171757389055</v>
      </c>
    </row>
    <row r="184" spans="1:6" s="2" customFormat="1" x14ac:dyDescent="0.2">
      <c r="A184" s="231" t="s">
        <v>83</v>
      </c>
      <c r="B184" s="232" t="s">
        <v>84</v>
      </c>
      <c r="C184" s="248">
        <v>173</v>
      </c>
      <c r="D184" s="234">
        <v>22694</v>
      </c>
      <c r="E184" s="234">
        <v>46260</v>
      </c>
      <c r="F184" s="235">
        <f t="shared" si="2"/>
        <v>203.84242531065482</v>
      </c>
    </row>
    <row r="185" spans="1:6" s="2" customFormat="1" x14ac:dyDescent="0.2">
      <c r="A185" s="231" t="s">
        <v>85</v>
      </c>
      <c r="B185" s="232" t="s">
        <v>4305</v>
      </c>
      <c r="C185" s="233">
        <v>174</v>
      </c>
      <c r="D185" s="249">
        <f>SUM(D186:D188)</f>
        <v>0</v>
      </c>
      <c r="E185" s="249">
        <f>SUM(E186:E188)</f>
        <v>0</v>
      </c>
      <c r="F185" s="250" t="str">
        <f t="shared" si="2"/>
        <v>-</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c r="E188" s="234"/>
      <c r="F188" s="235" t="str">
        <f t="shared" si="2"/>
        <v>-</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4437</v>
      </c>
      <c r="E193" s="234">
        <v>807</v>
      </c>
      <c r="F193" s="235">
        <f t="shared" si="2"/>
        <v>18.187964841108858</v>
      </c>
    </row>
    <row r="194" spans="1:6" s="2" customFormat="1" x14ac:dyDescent="0.2">
      <c r="A194" s="231" t="s">
        <v>2330</v>
      </c>
      <c r="B194" s="232" t="s">
        <v>4108</v>
      </c>
      <c r="C194" s="248">
        <v>183</v>
      </c>
      <c r="D194" s="234"/>
      <c r="E194" s="234"/>
      <c r="F194" s="235" t="str">
        <f t="shared" si="2"/>
        <v>-</v>
      </c>
    </row>
    <row r="195" spans="1:6" s="2" customFormat="1" x14ac:dyDescent="0.2">
      <c r="A195" s="231" t="s">
        <v>4109</v>
      </c>
      <c r="B195" s="232" t="s">
        <v>4306</v>
      </c>
      <c r="C195" s="233">
        <v>184</v>
      </c>
      <c r="D195" s="249">
        <f>D196+D203-D210</f>
        <v>0</v>
      </c>
      <c r="E195" s="249">
        <f>E196+E203-E210</f>
        <v>0</v>
      </c>
      <c r="F195" s="250" t="str">
        <f t="shared" si="2"/>
        <v>-</v>
      </c>
    </row>
    <row r="196" spans="1:6" s="2" customFormat="1" x14ac:dyDescent="0.2">
      <c r="A196" s="231"/>
      <c r="B196" s="232" t="s">
        <v>4307</v>
      </c>
      <c r="C196" s="233">
        <v>185</v>
      </c>
      <c r="D196" s="249">
        <f>SUM(D197:D202)</f>
        <v>0</v>
      </c>
      <c r="E196" s="249">
        <f>SUM(E197:E202)</f>
        <v>0</v>
      </c>
      <c r="F196" s="250" t="str">
        <f t="shared" si="2"/>
        <v>-</v>
      </c>
    </row>
    <row r="197" spans="1:6" s="2" customFormat="1" x14ac:dyDescent="0.2">
      <c r="A197" s="231" t="s">
        <v>4110</v>
      </c>
      <c r="B197" s="232" t="s">
        <v>4111</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4308</v>
      </c>
      <c r="C203" s="233">
        <v>192</v>
      </c>
      <c r="D203" s="249">
        <f>SUM(D204:D209)</f>
        <v>0</v>
      </c>
      <c r="E203" s="249">
        <f>SUM(E204:E209)</f>
        <v>0</v>
      </c>
      <c r="F203" s="250" t="str">
        <f t="shared" si="2"/>
        <v>-</v>
      </c>
    </row>
    <row r="204" spans="1:6" s="2" customFormat="1" x14ac:dyDescent="0.2">
      <c r="A204" s="231" t="s">
        <v>1284</v>
      </c>
      <c r="B204" s="232" t="s">
        <v>4111</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4309</v>
      </c>
      <c r="C211" s="233">
        <v>200</v>
      </c>
      <c r="D211" s="249">
        <f>D212+D229</f>
        <v>0</v>
      </c>
      <c r="E211" s="249">
        <f>E212+E229</f>
        <v>0</v>
      </c>
      <c r="F211" s="250" t="str">
        <f t="shared" si="2"/>
        <v>-</v>
      </c>
    </row>
    <row r="212" spans="1:6" s="2" customFormat="1" x14ac:dyDescent="0.2">
      <c r="A212" s="231"/>
      <c r="B212" s="232" t="s">
        <v>4310</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4268</v>
      </c>
      <c r="B223" s="253" t="s">
        <v>3941</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4311</v>
      </c>
      <c r="C229" s="233">
        <v>218</v>
      </c>
      <c r="D229" s="249">
        <f>SUM(D230:D238)</f>
        <v>0</v>
      </c>
      <c r="E229" s="249">
        <f>SUM(E230:E238)</f>
        <v>0</v>
      </c>
      <c r="F229" s="250" t="str">
        <f t="shared" si="3"/>
        <v>-</v>
      </c>
    </row>
    <row r="230" spans="1:6" s="2" customFormat="1" x14ac:dyDescent="0.2">
      <c r="A230" s="231" t="s">
        <v>2249</v>
      </c>
      <c r="B230" s="253" t="s">
        <v>4124</v>
      </c>
      <c r="C230" s="248">
        <v>219</v>
      </c>
      <c r="D230" s="234"/>
      <c r="E230" s="234"/>
      <c r="F230" s="235" t="str">
        <f t="shared" si="3"/>
        <v>-</v>
      </c>
    </row>
    <row r="231" spans="1:6" s="2" customFormat="1" x14ac:dyDescent="0.2">
      <c r="A231" s="231" t="s">
        <v>4125</v>
      </c>
      <c r="B231" s="253" t="s">
        <v>4126</v>
      </c>
      <c r="C231" s="248">
        <v>220</v>
      </c>
      <c r="D231" s="234"/>
      <c r="E231" s="234"/>
      <c r="F231" s="235" t="str">
        <f t="shared" si="3"/>
        <v>-</v>
      </c>
    </row>
    <row r="232" spans="1:6" s="2" customFormat="1" x14ac:dyDescent="0.2">
      <c r="A232" s="231">
        <v>2615</v>
      </c>
      <c r="B232" s="253" t="s">
        <v>4127</v>
      </c>
      <c r="C232" s="248">
        <v>221</v>
      </c>
      <c r="D232" s="234"/>
      <c r="E232" s="234"/>
      <c r="F232" s="235" t="str">
        <f t="shared" si="3"/>
        <v>-</v>
      </c>
    </row>
    <row r="233" spans="1:6" s="2" customFormat="1" x14ac:dyDescent="0.2">
      <c r="A233" s="231">
        <v>2616</v>
      </c>
      <c r="B233" s="253" t="s">
        <v>4128</v>
      </c>
      <c r="C233" s="248">
        <v>222</v>
      </c>
      <c r="D233" s="234"/>
      <c r="E233" s="234"/>
      <c r="F233" s="235" t="str">
        <f t="shared" si="3"/>
        <v>-</v>
      </c>
    </row>
    <row r="234" spans="1:6" s="2" customFormat="1" x14ac:dyDescent="0.2">
      <c r="A234" s="231">
        <v>2646</v>
      </c>
      <c r="B234" s="253" t="s">
        <v>4129</v>
      </c>
      <c r="C234" s="248">
        <v>223</v>
      </c>
      <c r="D234" s="234"/>
      <c r="E234" s="234"/>
      <c r="F234" s="235" t="str">
        <f t="shared" si="3"/>
        <v>-</v>
      </c>
    </row>
    <row r="235" spans="1:6" s="2" customFormat="1" x14ac:dyDescent="0.2">
      <c r="A235" s="231">
        <v>2647</v>
      </c>
      <c r="B235" s="253" t="s">
        <v>4130</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3890</v>
      </c>
      <c r="B239" s="232" t="s">
        <v>4312</v>
      </c>
      <c r="C239" s="233">
        <v>228</v>
      </c>
      <c r="D239" s="249">
        <f>SUM(D240:D241)</f>
        <v>0</v>
      </c>
      <c r="E239" s="249">
        <f>SUM(E240:E241)</f>
        <v>0</v>
      </c>
      <c r="F239" s="250" t="str">
        <f t="shared" si="3"/>
        <v>-</v>
      </c>
    </row>
    <row r="240" spans="1:6" s="2" customFormat="1" x14ac:dyDescent="0.2">
      <c r="A240" s="231" t="s">
        <v>3891</v>
      </c>
      <c r="B240" s="232" t="s">
        <v>3892</v>
      </c>
      <c r="C240" s="248">
        <v>229</v>
      </c>
      <c r="D240" s="234"/>
      <c r="E240" s="234"/>
      <c r="F240" s="235" t="str">
        <f t="shared" si="3"/>
        <v>-</v>
      </c>
    </row>
    <row r="241" spans="1:6" s="2" customFormat="1" x14ac:dyDescent="0.2">
      <c r="A241" s="231" t="s">
        <v>3893</v>
      </c>
      <c r="B241" s="232" t="s">
        <v>3894</v>
      </c>
      <c r="C241" s="248">
        <v>230</v>
      </c>
      <c r="D241" s="234"/>
      <c r="E241" s="234"/>
      <c r="F241" s="235" t="str">
        <f t="shared" si="3"/>
        <v>-</v>
      </c>
    </row>
    <row r="242" spans="1:6" s="2" customFormat="1" x14ac:dyDescent="0.2">
      <c r="A242" s="231" t="s">
        <v>3895</v>
      </c>
      <c r="B242" s="232" t="s">
        <v>1401</v>
      </c>
      <c r="C242" s="233">
        <v>231</v>
      </c>
      <c r="D242" s="249">
        <f>D243+D250-D259+SUM(D260:D262)</f>
        <v>22699081</v>
      </c>
      <c r="E242" s="249">
        <f>E243+E250-E259+SUM(E260:E262)</f>
        <v>23009357</v>
      </c>
      <c r="F242" s="250">
        <f t="shared" si="3"/>
        <v>101.36690996432851</v>
      </c>
    </row>
    <row r="243" spans="1:6" s="2" customFormat="1" x14ac:dyDescent="0.2">
      <c r="A243" s="231" t="s">
        <v>194</v>
      </c>
      <c r="B243" s="232" t="s">
        <v>4313</v>
      </c>
      <c r="C243" s="233">
        <v>232</v>
      </c>
      <c r="D243" s="249">
        <f>D244-D247</f>
        <v>21898002</v>
      </c>
      <c r="E243" s="249">
        <f>E244-E247</f>
        <v>22864692</v>
      </c>
      <c r="F243" s="250">
        <f t="shared" si="3"/>
        <v>104.41451233770094</v>
      </c>
    </row>
    <row r="244" spans="1:6" s="2" customFormat="1" x14ac:dyDescent="0.2">
      <c r="A244" s="231" t="s">
        <v>195</v>
      </c>
      <c r="B244" s="232" t="s">
        <v>4314</v>
      </c>
      <c r="C244" s="233">
        <v>233</v>
      </c>
      <c r="D244" s="249">
        <f>SUM(D245:D246)</f>
        <v>21898002</v>
      </c>
      <c r="E244" s="249">
        <f>SUM(E245:E246)</f>
        <v>22864692</v>
      </c>
      <c r="F244" s="250">
        <f t="shared" si="3"/>
        <v>104.41451233770094</v>
      </c>
    </row>
    <row r="245" spans="1:6" s="2" customFormat="1" x14ac:dyDescent="0.2">
      <c r="A245" s="231" t="s">
        <v>196</v>
      </c>
      <c r="B245" s="232" t="s">
        <v>197</v>
      </c>
      <c r="C245" s="248">
        <v>234</v>
      </c>
      <c r="D245" s="234">
        <v>17624725</v>
      </c>
      <c r="E245" s="234">
        <v>18591415</v>
      </c>
      <c r="F245" s="235">
        <f t="shared" si="3"/>
        <v>105.48485153669066</v>
      </c>
    </row>
    <row r="246" spans="1:6" s="2" customFormat="1" x14ac:dyDescent="0.2">
      <c r="A246" s="231" t="s">
        <v>198</v>
      </c>
      <c r="B246" s="232" t="s">
        <v>199</v>
      </c>
      <c r="C246" s="248">
        <v>235</v>
      </c>
      <c r="D246" s="234">
        <v>4273277</v>
      </c>
      <c r="E246" s="234">
        <v>4273277</v>
      </c>
      <c r="F246" s="235">
        <f t="shared" si="3"/>
        <v>100</v>
      </c>
    </row>
    <row r="247" spans="1:6" s="2" customFormat="1" x14ac:dyDescent="0.2">
      <c r="A247" s="231" t="s">
        <v>200</v>
      </c>
      <c r="B247" s="232" t="s">
        <v>4315</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740471</v>
      </c>
      <c r="E250" s="249">
        <f>E251-E255</f>
        <v>98200</v>
      </c>
      <c r="F250" s="235">
        <f t="shared" si="3"/>
        <v>13.261829295137826</v>
      </c>
    </row>
    <row r="251" spans="1:6" s="2" customFormat="1" x14ac:dyDescent="0.2">
      <c r="A251" s="231" t="s">
        <v>164</v>
      </c>
      <c r="B251" s="232" t="s">
        <v>4181</v>
      </c>
      <c r="C251" s="233">
        <v>240</v>
      </c>
      <c r="D251" s="249">
        <f>SUM(D252:D254)</f>
        <v>13428544</v>
      </c>
      <c r="E251" s="249">
        <f>SUM(E252:E254)</f>
        <v>13971863</v>
      </c>
      <c r="F251" s="250">
        <f t="shared" si="3"/>
        <v>104.04600081736336</v>
      </c>
    </row>
    <row r="252" spans="1:6" s="2" customFormat="1" x14ac:dyDescent="0.2">
      <c r="A252" s="231" t="s">
        <v>4246</v>
      </c>
      <c r="B252" s="232" t="s">
        <v>165</v>
      </c>
      <c r="C252" s="248">
        <v>241</v>
      </c>
      <c r="D252" s="234">
        <v>13395917</v>
      </c>
      <c r="E252" s="234">
        <v>13939236</v>
      </c>
      <c r="F252" s="235">
        <f t="shared" si="3"/>
        <v>104.05585522812659</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v>32627</v>
      </c>
      <c r="E254" s="234">
        <v>32627</v>
      </c>
      <c r="F254" s="235">
        <f t="shared" si="3"/>
        <v>100</v>
      </c>
    </row>
    <row r="255" spans="1:6" s="2" customFormat="1" x14ac:dyDescent="0.2">
      <c r="A255" s="231" t="s">
        <v>2651</v>
      </c>
      <c r="B255" s="232" t="s">
        <v>4182</v>
      </c>
      <c r="C255" s="233">
        <v>244</v>
      </c>
      <c r="D255" s="249">
        <f>SUM(D256:D258)</f>
        <v>12688073</v>
      </c>
      <c r="E255" s="249">
        <f>SUM(E256:E258)</f>
        <v>13873663</v>
      </c>
      <c r="F255" s="250">
        <f t="shared" si="3"/>
        <v>109.34412971930409</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12688073</v>
      </c>
      <c r="E257" s="234">
        <v>13873663</v>
      </c>
      <c r="F257" s="235">
        <f t="shared" si="3"/>
        <v>109.34412971930409</v>
      </c>
    </row>
    <row r="258" spans="1:6" s="2" customFormat="1" x14ac:dyDescent="0.2">
      <c r="A258" s="231" t="s">
        <v>304</v>
      </c>
      <c r="B258" s="253" t="s">
        <v>2654</v>
      </c>
      <c r="C258" s="248">
        <v>247</v>
      </c>
      <c r="D258" s="234"/>
      <c r="E258" s="234"/>
      <c r="F258" s="235" t="str">
        <f t="shared" si="3"/>
        <v>-</v>
      </c>
    </row>
    <row r="259" spans="1:6" s="2" customFormat="1" x14ac:dyDescent="0.2">
      <c r="A259" s="231" t="s">
        <v>3876</v>
      </c>
      <c r="B259" s="232" t="s">
        <v>3877</v>
      </c>
      <c r="C259" s="233">
        <v>248</v>
      </c>
      <c r="D259" s="234"/>
      <c r="E259" s="234"/>
      <c r="F259" s="235" t="str">
        <f>IF(D259&gt;0,IF(E259/D259&gt;=100,"&gt;&gt;100",E259/D259*100),"-")</f>
        <v>-</v>
      </c>
    </row>
    <row r="260" spans="1:6" s="2" customFormat="1" x14ac:dyDescent="0.2">
      <c r="A260" s="231" t="s">
        <v>3358</v>
      </c>
      <c r="B260" s="253" t="s">
        <v>2655</v>
      </c>
      <c r="C260" s="248">
        <v>249</v>
      </c>
      <c r="D260" s="234">
        <v>54537</v>
      </c>
      <c r="E260" s="234">
        <v>44372</v>
      </c>
      <c r="F260" s="235">
        <f t="shared" si="3"/>
        <v>81.361277664704701</v>
      </c>
    </row>
    <row r="261" spans="1:6" s="2" customFormat="1" x14ac:dyDescent="0.2">
      <c r="A261" s="231" t="s">
        <v>321</v>
      </c>
      <c r="B261" s="253" t="s">
        <v>3286</v>
      </c>
      <c r="C261" s="248">
        <v>250</v>
      </c>
      <c r="D261" s="234">
        <v>6071</v>
      </c>
      <c r="E261" s="234">
        <v>2093</v>
      </c>
      <c r="F261" s="235">
        <f t="shared" si="3"/>
        <v>34.475374732334046</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4183</v>
      </c>
      <c r="C264" s="233">
        <v>253</v>
      </c>
      <c r="D264" s="249">
        <f>D265</f>
        <v>2042000</v>
      </c>
      <c r="E264" s="249">
        <f>E265</f>
        <v>1512000</v>
      </c>
      <c r="F264" s="250">
        <f t="shared" si="3"/>
        <v>74.045053868756114</v>
      </c>
    </row>
    <row r="265" spans="1:6" s="2" customFormat="1" x14ac:dyDescent="0.2">
      <c r="A265" s="237" t="s">
        <v>956</v>
      </c>
      <c r="B265" s="255" t="s">
        <v>957</v>
      </c>
      <c r="C265" s="256">
        <v>254</v>
      </c>
      <c r="D265" s="240">
        <v>2042000</v>
      </c>
      <c r="E265" s="240">
        <v>1512000</v>
      </c>
      <c r="F265" s="241">
        <f t="shared" si="3"/>
        <v>74.045053868756114</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3621</v>
      </c>
      <c r="C269" s="233">
        <v>257</v>
      </c>
      <c r="D269" s="234">
        <v>248688</v>
      </c>
      <c r="E269" s="234">
        <v>241890</v>
      </c>
      <c r="F269" s="235">
        <f t="shared" si="4"/>
        <v>97.266454352441613</v>
      </c>
    </row>
    <row r="270" spans="1:6" s="2" customFormat="1" x14ac:dyDescent="0.2">
      <c r="A270" s="231" t="s">
        <v>2174</v>
      </c>
      <c r="B270" s="232" t="s">
        <v>3622</v>
      </c>
      <c r="C270" s="233">
        <v>258</v>
      </c>
      <c r="D270" s="234">
        <v>822</v>
      </c>
      <c r="E270" s="234">
        <v>822</v>
      </c>
      <c r="F270" s="235">
        <f t="shared" si="4"/>
        <v>100</v>
      </c>
    </row>
    <row r="271" spans="1:6" s="2" customFormat="1" x14ac:dyDescent="0.2">
      <c r="A271" s="231" t="s">
        <v>3623</v>
      </c>
      <c r="B271" s="232" t="s">
        <v>3624</v>
      </c>
      <c r="C271" s="233">
        <v>259</v>
      </c>
      <c r="D271" s="234"/>
      <c r="E271" s="234">
        <v>422</v>
      </c>
      <c r="F271" s="235" t="str">
        <f t="shared" si="4"/>
        <v>-</v>
      </c>
    </row>
    <row r="272" spans="1:6" s="2" customFormat="1" x14ac:dyDescent="0.2">
      <c r="A272" s="231" t="s">
        <v>3623</v>
      </c>
      <c r="B272" s="232" t="s">
        <v>2389</v>
      </c>
      <c r="C272" s="233">
        <v>260</v>
      </c>
      <c r="D272" s="234">
        <v>6071</v>
      </c>
      <c r="E272" s="234">
        <v>1671</v>
      </c>
      <c r="F272" s="235">
        <f t="shared" si="4"/>
        <v>27.52429583264701</v>
      </c>
    </row>
    <row r="273" spans="1:6" s="2" customFormat="1" x14ac:dyDescent="0.2">
      <c r="A273" s="231" t="s">
        <v>2215</v>
      </c>
      <c r="B273" s="232" t="s">
        <v>2216</v>
      </c>
      <c r="C273" s="233">
        <v>261</v>
      </c>
      <c r="D273" s="234"/>
      <c r="E273" s="234"/>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4184</v>
      </c>
      <c r="C291" s="233">
        <v>279</v>
      </c>
      <c r="D291" s="234"/>
      <c r="E291" s="234"/>
      <c r="F291" s="235" t="str">
        <f t="shared" si="5"/>
        <v>-</v>
      </c>
    </row>
    <row r="292" spans="1:6" s="2" customFormat="1" x14ac:dyDescent="0.2">
      <c r="A292" s="231" t="s">
        <v>2390</v>
      </c>
      <c r="B292" s="232" t="s">
        <v>3175</v>
      </c>
      <c r="C292" s="233">
        <v>280</v>
      </c>
      <c r="D292" s="234">
        <v>1837</v>
      </c>
      <c r="E292" s="234">
        <v>807</v>
      </c>
      <c r="F292" s="235">
        <f t="shared" ref="F292:F326" si="6">IF(D292&gt;0,IF(E292/D292&gt;=100,"&gt;&gt;100",E292/D292*100),"-")</f>
        <v>43.930321175830159</v>
      </c>
    </row>
    <row r="293" spans="1:6" s="2" customFormat="1" x14ac:dyDescent="0.2">
      <c r="A293" s="231" t="s">
        <v>2390</v>
      </c>
      <c r="B293" s="232" t="s">
        <v>4131</v>
      </c>
      <c r="C293" s="233">
        <v>281</v>
      </c>
      <c r="D293" s="234">
        <v>59703</v>
      </c>
      <c r="E293" s="234">
        <v>80704</v>
      </c>
      <c r="F293" s="235">
        <f t="shared" si="6"/>
        <v>135.17578681138301</v>
      </c>
    </row>
    <row r="294" spans="1:6" s="2" customFormat="1" x14ac:dyDescent="0.2">
      <c r="A294" s="231" t="s">
        <v>4132</v>
      </c>
      <c r="B294" s="232" t="s">
        <v>4133</v>
      </c>
      <c r="C294" s="233">
        <v>282</v>
      </c>
      <c r="D294" s="234"/>
      <c r="E294" s="234"/>
      <c r="F294" s="235" t="str">
        <f t="shared" si="6"/>
        <v>-</v>
      </c>
    </row>
    <row r="295" spans="1:6" s="2" customFormat="1" x14ac:dyDescent="0.2">
      <c r="A295" s="231" t="s">
        <v>4132</v>
      </c>
      <c r="B295" s="232" t="s">
        <v>4134</v>
      </c>
      <c r="C295" s="233">
        <v>283</v>
      </c>
      <c r="D295" s="234"/>
      <c r="E295" s="234"/>
      <c r="F295" s="235" t="str">
        <f t="shared" si="6"/>
        <v>-</v>
      </c>
    </row>
    <row r="296" spans="1:6" s="2" customFormat="1" x14ac:dyDescent="0.2">
      <c r="A296" s="231" t="s">
        <v>3605</v>
      </c>
      <c r="B296" s="232" t="s">
        <v>3606</v>
      </c>
      <c r="C296" s="233">
        <v>284</v>
      </c>
      <c r="D296" s="234"/>
      <c r="E296" s="234"/>
      <c r="F296" s="235" t="str">
        <f t="shared" si="6"/>
        <v>-</v>
      </c>
    </row>
    <row r="297" spans="1:6" s="2" customFormat="1" x14ac:dyDescent="0.2">
      <c r="A297" s="231" t="s">
        <v>3605</v>
      </c>
      <c r="B297" s="232" t="s">
        <v>3607</v>
      </c>
      <c r="C297" s="233">
        <v>285</v>
      </c>
      <c r="D297" s="234"/>
      <c r="E297" s="234"/>
      <c r="F297" s="235" t="str">
        <f t="shared" si="6"/>
        <v>-</v>
      </c>
    </row>
    <row r="298" spans="1:6" s="2" customFormat="1" x14ac:dyDescent="0.2">
      <c r="A298" s="231" t="s">
        <v>3608</v>
      </c>
      <c r="B298" s="232" t="s">
        <v>3609</v>
      </c>
      <c r="C298" s="233">
        <v>286</v>
      </c>
      <c r="D298" s="234"/>
      <c r="E298" s="234"/>
      <c r="F298" s="235" t="str">
        <f t="shared" si="6"/>
        <v>-</v>
      </c>
    </row>
    <row r="299" spans="1:6" s="2" customFormat="1" x14ac:dyDescent="0.2">
      <c r="A299" s="231" t="s">
        <v>3608</v>
      </c>
      <c r="B299" s="232" t="s">
        <v>3610</v>
      </c>
      <c r="C299" s="233">
        <v>287</v>
      </c>
      <c r="D299" s="234"/>
      <c r="E299" s="234"/>
      <c r="F299" s="235" t="str">
        <f t="shared" si="6"/>
        <v>-</v>
      </c>
    </row>
    <row r="300" spans="1:6" s="2" customFormat="1" x14ac:dyDescent="0.2">
      <c r="A300" s="231" t="s">
        <v>951</v>
      </c>
      <c r="B300" s="236" t="s">
        <v>952</v>
      </c>
      <c r="C300" s="233">
        <v>288</v>
      </c>
      <c r="D300" s="234">
        <v>1707</v>
      </c>
      <c r="E300" s="234">
        <v>54</v>
      </c>
      <c r="F300" s="235">
        <f t="shared" si="6"/>
        <v>3.1634446397188052</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v>129</v>
      </c>
      <c r="E304" s="234">
        <v>753</v>
      </c>
      <c r="F304" s="235">
        <f t="shared" si="6"/>
        <v>583.72093023255809</v>
      </c>
    </row>
    <row r="305" spans="1:6" s="2" customFormat="1" x14ac:dyDescent="0.2">
      <c r="A305" s="231">
        <v>23956</v>
      </c>
      <c r="B305" s="236" t="s">
        <v>4185</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1251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TATJANA BOSANAC</v>
      </c>
      <c r="B330" s="172"/>
      <c r="D330" s="174"/>
      <c r="E330" s="174"/>
      <c r="F330" s="172"/>
      <c r="G330" s="188"/>
    </row>
    <row r="331" spans="1:7" s="173" customFormat="1" ht="15" customHeight="1" x14ac:dyDescent="0.2">
      <c r="A331" s="172" t="str">
        <f>IF(RefStr!H27="","Telefon za kontakt: _________________","Telefon za kontakt: " &amp; RefStr!H27)</f>
        <v>Telefon za kontakt: 033563066</v>
      </c>
      <c r="B331" s="172"/>
      <c r="F331" s="172"/>
      <c r="G331" s="188"/>
    </row>
    <row r="332" spans="1:7" s="173" customFormat="1" ht="15" customHeight="1" x14ac:dyDescent="0.2">
      <c r="A332" s="172" t="str">
        <f>IF(RefStr!H33="","Odgovorna osoba: _____________________________","Odgovorna osoba: " &amp; RefStr!H33)</f>
        <v>Odgovorna osoba: ROBERT GRABAR</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3" activePane="bottomLeft" state="frozen"/>
      <selection pane="bottomLeft" activeCell="E93" sqref="E9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8" t="s">
        <v>3711</v>
      </c>
      <c r="B2" s="468"/>
      <c r="C2" s="468"/>
      <c r="D2" s="469"/>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0" t="str">
        <f>"RKP: "&amp;IF(RefStr!B6&lt;&gt;"",TEXT(INT(VALUE(RefStr!B6)),"00000"),"_____"&amp;",  "&amp;"MB: "&amp;IF(RefStr!B8&lt;&gt;"",TEXT(INT(VALUE(RefStr!B8)),"00000000"),"________")&amp;"  OIB: "&amp;IF(RefStr!K14&lt;&gt;"",RefStr!K14,"___________"))</f>
        <v>RKP: 32998</v>
      </c>
      <c r="C4" s="441"/>
      <c r="D4" s="441"/>
      <c r="E4" s="442">
        <f>SUM(Skriveni!G1299:G1435)</f>
        <v>3567421.2609999999</v>
      </c>
      <c r="F4" s="443"/>
    </row>
    <row r="5" spans="1:6" ht="15" customHeight="1" x14ac:dyDescent="0.2">
      <c r="B5" s="440" t="str">
        <f>"Naziv: "&amp;IF(RefStr!B10&lt;&gt;"",RefStr!B10,"_______________________________________")</f>
        <v>Naziv: OPĆINA MIKLEUŠ</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952501</v>
      </c>
      <c r="E12" s="82">
        <f>E13+E17+E20+SUM(E24:E28)</f>
        <v>1081436</v>
      </c>
      <c r="F12" s="105">
        <f>IF(D12&gt;0,IF(E12/D12&gt;=100,"&gt;&gt;100",E12/D12*100),"-")</f>
        <v>113.53646872811683</v>
      </c>
    </row>
    <row r="13" spans="1:6" s="2" customFormat="1" x14ac:dyDescent="0.2">
      <c r="A13" s="106" t="s">
        <v>983</v>
      </c>
      <c r="B13" s="87" t="s">
        <v>2817</v>
      </c>
      <c r="C13" s="184">
        <v>2</v>
      </c>
      <c r="D13" s="83">
        <f>SUM(D14:D16)</f>
        <v>751952</v>
      </c>
      <c r="E13" s="83">
        <f>SUM(E14:E16)</f>
        <v>859450</v>
      </c>
      <c r="F13" s="102">
        <f>IF(D13&gt;0,IF(E13/D13&gt;=100,"&gt;&gt;100",E13/D13*100),"-")</f>
        <v>114.29585931016872</v>
      </c>
    </row>
    <row r="14" spans="1:6" s="2" customFormat="1" x14ac:dyDescent="0.2">
      <c r="A14" s="106" t="s">
        <v>3712</v>
      </c>
      <c r="B14" s="88" t="s">
        <v>2962</v>
      </c>
      <c r="C14" s="184">
        <v>3</v>
      </c>
      <c r="D14" s="80">
        <v>230808</v>
      </c>
      <c r="E14" s="80">
        <v>291585</v>
      </c>
      <c r="F14" s="102">
        <f t="shared" ref="F14:F77" si="0">IF(D14&gt;0,IF(E14/D14&gt;=100,"&gt;&gt;100",E14/D14*100),"-")</f>
        <v>126.33227617760217</v>
      </c>
    </row>
    <row r="15" spans="1:6" s="2" customFormat="1" x14ac:dyDescent="0.2">
      <c r="A15" s="106" t="s">
        <v>2963</v>
      </c>
      <c r="B15" s="88" t="s">
        <v>2964</v>
      </c>
      <c r="C15" s="184">
        <v>4</v>
      </c>
      <c r="D15" s="80">
        <v>521144</v>
      </c>
      <c r="E15" s="80">
        <v>560835</v>
      </c>
      <c r="F15" s="102">
        <f t="shared" si="0"/>
        <v>107.61612913129576</v>
      </c>
    </row>
    <row r="16" spans="1:6" s="2" customFormat="1" x14ac:dyDescent="0.2">
      <c r="A16" s="106" t="s">
        <v>2965</v>
      </c>
      <c r="B16" s="88" t="s">
        <v>3374</v>
      </c>
      <c r="C16" s="184">
        <v>5</v>
      </c>
      <c r="D16" s="80"/>
      <c r="E16" s="80">
        <v>7030</v>
      </c>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4267</v>
      </c>
      <c r="B19" s="88" t="s">
        <v>2261</v>
      </c>
      <c r="C19" s="184">
        <v>8</v>
      </c>
      <c r="D19" s="80"/>
      <c r="E19" s="80"/>
      <c r="F19" s="102" t="str">
        <f t="shared" si="0"/>
        <v>-</v>
      </c>
    </row>
    <row r="20" spans="1:6" s="2" customFormat="1" x14ac:dyDescent="0.2">
      <c r="A20" s="106" t="s">
        <v>2262</v>
      </c>
      <c r="B20" s="88" t="s">
        <v>2598</v>
      </c>
      <c r="C20" s="184">
        <v>9</v>
      </c>
      <c r="D20" s="83">
        <f>SUM(D21:D23)</f>
        <v>135843</v>
      </c>
      <c r="E20" s="83">
        <f>SUM(E21:E23)</f>
        <v>172502</v>
      </c>
      <c r="F20" s="102">
        <f t="shared" si="0"/>
        <v>126.98630036144667</v>
      </c>
    </row>
    <row r="21" spans="1:6" s="2" customFormat="1" x14ac:dyDescent="0.2">
      <c r="A21" s="106" t="s">
        <v>2263</v>
      </c>
      <c r="B21" s="88" t="s">
        <v>3132</v>
      </c>
      <c r="C21" s="184">
        <v>10</v>
      </c>
      <c r="D21" s="80"/>
      <c r="E21" s="80"/>
      <c r="F21" s="102" t="str">
        <f t="shared" si="0"/>
        <v>-</v>
      </c>
    </row>
    <row r="22" spans="1:6" s="2" customFormat="1" x14ac:dyDescent="0.2">
      <c r="A22" s="106" t="s">
        <v>3133</v>
      </c>
      <c r="B22" s="88" t="s">
        <v>3992</v>
      </c>
      <c r="C22" s="184">
        <v>11</v>
      </c>
      <c r="D22" s="80"/>
      <c r="E22" s="80"/>
      <c r="F22" s="102" t="str">
        <f t="shared" si="0"/>
        <v>-</v>
      </c>
    </row>
    <row r="23" spans="1:6" s="2" customFormat="1" x14ac:dyDescent="0.2">
      <c r="A23" s="106" t="s">
        <v>3993</v>
      </c>
      <c r="B23" s="88" t="s">
        <v>3486</v>
      </c>
      <c r="C23" s="184">
        <v>12</v>
      </c>
      <c r="D23" s="80">
        <v>135843</v>
      </c>
      <c r="E23" s="80">
        <v>172502</v>
      </c>
      <c r="F23" s="102">
        <f t="shared" si="0"/>
        <v>126.98630036144667</v>
      </c>
    </row>
    <row r="24" spans="1:6" s="2" customFormat="1" x14ac:dyDescent="0.2">
      <c r="A24" s="106" t="s">
        <v>3487</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v>8886</v>
      </c>
      <c r="E26" s="80">
        <v>164</v>
      </c>
      <c r="F26" s="102">
        <f t="shared" si="0"/>
        <v>1.8455998199414809</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v>55820</v>
      </c>
      <c r="E28" s="80">
        <v>49320</v>
      </c>
      <c r="F28" s="102">
        <f t="shared" si="0"/>
        <v>88.355428161949121</v>
      </c>
    </row>
    <row r="29" spans="1:6" s="2" customFormat="1" x14ac:dyDescent="0.2">
      <c r="A29" s="106" t="s">
        <v>3397</v>
      </c>
      <c r="B29" s="88" t="s">
        <v>2597</v>
      </c>
      <c r="C29" s="184">
        <v>18</v>
      </c>
      <c r="D29" s="83">
        <f>SUM(D30:D34)</f>
        <v>31981</v>
      </c>
      <c r="E29" s="83">
        <f>SUM(E30:E34)</f>
        <v>8500</v>
      </c>
      <c r="F29" s="102">
        <f t="shared" si="0"/>
        <v>26.578280854257212</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v>31981</v>
      </c>
      <c r="E31" s="80">
        <v>8500</v>
      </c>
      <c r="F31" s="102">
        <f t="shared" si="0"/>
        <v>26.578280854257212</v>
      </c>
    </row>
    <row r="32" spans="1:6" s="2" customFormat="1" x14ac:dyDescent="0.2">
      <c r="A32" s="106" t="s">
        <v>769</v>
      </c>
      <c r="B32" s="88" t="s">
        <v>770</v>
      </c>
      <c r="C32" s="184">
        <v>21</v>
      </c>
      <c r="D32" s="80"/>
      <c r="E32" s="80"/>
      <c r="F32" s="102" t="str">
        <f t="shared" si="0"/>
        <v>-</v>
      </c>
    </row>
    <row r="33" spans="1:6" s="2" customFormat="1" x14ac:dyDescent="0.2">
      <c r="A33" s="106" t="s">
        <v>771</v>
      </c>
      <c r="B33" s="88" t="s">
        <v>3984</v>
      </c>
      <c r="C33" s="184">
        <v>22</v>
      </c>
      <c r="D33" s="80"/>
      <c r="E33" s="80"/>
      <c r="F33" s="102" t="str">
        <f t="shared" si="0"/>
        <v>-</v>
      </c>
    </row>
    <row r="34" spans="1:6" s="2" customFormat="1" x14ac:dyDescent="0.2">
      <c r="A34" s="106" t="s">
        <v>3985</v>
      </c>
      <c r="B34" s="88" t="s">
        <v>3986</v>
      </c>
      <c r="C34" s="184">
        <v>23</v>
      </c>
      <c r="D34" s="80"/>
      <c r="E34" s="80"/>
      <c r="F34" s="102" t="str">
        <f t="shared" si="0"/>
        <v>-</v>
      </c>
    </row>
    <row r="35" spans="1:6" s="2" customFormat="1" x14ac:dyDescent="0.2">
      <c r="A35" s="106" t="s">
        <v>263</v>
      </c>
      <c r="B35" s="88" t="s">
        <v>3285</v>
      </c>
      <c r="C35" s="184">
        <v>24</v>
      </c>
      <c r="D35" s="83">
        <f>SUM(D36:D41)</f>
        <v>76131</v>
      </c>
      <c r="E35" s="83">
        <f>SUM(E36:E41)</f>
        <v>127367</v>
      </c>
      <c r="F35" s="102">
        <f t="shared" si="0"/>
        <v>167.29978589536455</v>
      </c>
    </row>
    <row r="36" spans="1:6" s="2" customFormat="1" x14ac:dyDescent="0.2">
      <c r="A36" s="106" t="s">
        <v>3987</v>
      </c>
      <c r="B36" s="88" t="s">
        <v>3988</v>
      </c>
      <c r="C36" s="184">
        <v>25</v>
      </c>
      <c r="D36" s="80"/>
      <c r="E36" s="80"/>
      <c r="F36" s="102" t="str">
        <f t="shared" si="0"/>
        <v>-</v>
      </c>
    </row>
    <row r="37" spans="1:6" s="2" customFormat="1" x14ac:dyDescent="0.2">
      <c r="A37" s="106" t="s">
        <v>3989</v>
      </c>
      <c r="B37" s="88" t="s">
        <v>3990</v>
      </c>
      <c r="C37" s="184">
        <v>26</v>
      </c>
      <c r="D37" s="80">
        <v>71131</v>
      </c>
      <c r="E37" s="80">
        <v>122367</v>
      </c>
      <c r="F37" s="102">
        <f t="shared" si="0"/>
        <v>172.03047897541157</v>
      </c>
    </row>
    <row r="38" spans="1:6" s="2" customFormat="1" x14ac:dyDescent="0.2">
      <c r="A38" s="106" t="s">
        <v>3991</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v>5000</v>
      </c>
      <c r="E41" s="80">
        <v>5000</v>
      </c>
      <c r="F41" s="102">
        <f t="shared" si="0"/>
        <v>100</v>
      </c>
    </row>
    <row r="42" spans="1:6" s="2" customFormat="1" x14ac:dyDescent="0.2">
      <c r="A42" s="106" t="s">
        <v>749</v>
      </c>
      <c r="B42" s="88" t="s">
        <v>1012</v>
      </c>
      <c r="C42" s="184">
        <v>31</v>
      </c>
      <c r="D42" s="83">
        <f>D43+D46+D50+D57+D61+D67+D68+D73+D81</f>
        <v>1063085</v>
      </c>
      <c r="E42" s="83">
        <f>E43+E46+E50+E57+E61+E67+E68+E73+E81</f>
        <v>1261281</v>
      </c>
      <c r="F42" s="102">
        <f t="shared" si="0"/>
        <v>118.64347629775607</v>
      </c>
    </row>
    <row r="43" spans="1:6" s="2" customFormat="1" x14ac:dyDescent="0.2">
      <c r="A43" s="106" t="s">
        <v>1402</v>
      </c>
      <c r="B43" s="88" t="s">
        <v>4091</v>
      </c>
      <c r="C43" s="184">
        <v>32</v>
      </c>
      <c r="D43" s="83">
        <f>SUM(D44:D45)</f>
        <v>0</v>
      </c>
      <c r="E43" s="83">
        <f>SUM(E44:E45)</f>
        <v>0</v>
      </c>
      <c r="F43" s="102" t="str">
        <f t="shared" si="0"/>
        <v>-</v>
      </c>
    </row>
    <row r="44" spans="1:6" s="2" customFormat="1" x14ac:dyDescent="0.2">
      <c r="A44" s="106" t="s">
        <v>4092</v>
      </c>
      <c r="B44" s="88" t="s">
        <v>4093</v>
      </c>
      <c r="C44" s="184">
        <v>33</v>
      </c>
      <c r="D44" s="80"/>
      <c r="E44" s="80"/>
      <c r="F44" s="102" t="str">
        <f t="shared" si="0"/>
        <v>-</v>
      </c>
    </row>
    <row r="45" spans="1:6" s="2" customFormat="1" x14ac:dyDescent="0.2">
      <c r="A45" s="106" t="s">
        <v>4094</v>
      </c>
      <c r="B45" s="88" t="s">
        <v>4095</v>
      </c>
      <c r="C45" s="184">
        <v>34</v>
      </c>
      <c r="D45" s="80"/>
      <c r="E45" s="80"/>
      <c r="F45" s="102" t="str">
        <f t="shared" si="0"/>
        <v>-</v>
      </c>
    </row>
    <row r="46" spans="1:6" s="2" customFormat="1" x14ac:dyDescent="0.2">
      <c r="A46" s="106" t="s">
        <v>1403</v>
      </c>
      <c r="B46" s="88" t="s">
        <v>2596</v>
      </c>
      <c r="C46" s="184">
        <v>35</v>
      </c>
      <c r="D46" s="83">
        <f>SUM(D47:D49)</f>
        <v>26263</v>
      </c>
      <c r="E46" s="83">
        <f>SUM(E47:E49)</f>
        <v>62936</v>
      </c>
      <c r="F46" s="102">
        <f t="shared" si="0"/>
        <v>239.63751285077865</v>
      </c>
    </row>
    <row r="47" spans="1:6" s="2" customFormat="1" x14ac:dyDescent="0.2">
      <c r="A47" s="106" t="s">
        <v>4096</v>
      </c>
      <c r="B47" s="88" t="s">
        <v>4097</v>
      </c>
      <c r="C47" s="184">
        <v>36</v>
      </c>
      <c r="D47" s="80">
        <v>26263</v>
      </c>
      <c r="E47" s="80">
        <v>62936</v>
      </c>
      <c r="F47" s="102">
        <f t="shared" si="0"/>
        <v>239.63751285077865</v>
      </c>
    </row>
    <row r="48" spans="1:6" s="2" customFormat="1" x14ac:dyDescent="0.2">
      <c r="A48" s="106" t="s">
        <v>4098</v>
      </c>
      <c r="B48" s="88" t="s">
        <v>4099</v>
      </c>
      <c r="C48" s="184">
        <v>37</v>
      </c>
      <c r="D48" s="80"/>
      <c r="E48" s="80"/>
      <c r="F48" s="102" t="str">
        <f t="shared" si="0"/>
        <v>-</v>
      </c>
    </row>
    <row r="49" spans="1:6" s="2" customFormat="1" x14ac:dyDescent="0.2">
      <c r="A49" s="106" t="s">
        <v>4100</v>
      </c>
      <c r="B49" s="88" t="s">
        <v>4101</v>
      </c>
      <c r="C49" s="184">
        <v>38</v>
      </c>
      <c r="D49" s="80"/>
      <c r="E49" s="80"/>
      <c r="F49" s="102" t="str">
        <f t="shared" si="0"/>
        <v>-</v>
      </c>
    </row>
    <row r="50" spans="1:6" s="2" customFormat="1" x14ac:dyDescent="0.2">
      <c r="A50" s="106" t="s">
        <v>4102</v>
      </c>
      <c r="B50" s="88" t="s">
        <v>2595</v>
      </c>
      <c r="C50" s="184">
        <v>39</v>
      </c>
      <c r="D50" s="83">
        <f>SUM(D51:D56)</f>
        <v>25962</v>
      </c>
      <c r="E50" s="83">
        <f>SUM(E51:E56)</f>
        <v>27376</v>
      </c>
      <c r="F50" s="102">
        <f t="shared" si="0"/>
        <v>105.44642169324396</v>
      </c>
    </row>
    <row r="51" spans="1:6" s="2" customFormat="1" x14ac:dyDescent="0.2">
      <c r="A51" s="106" t="s">
        <v>4103</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v>14336</v>
      </c>
      <c r="E54" s="80">
        <v>16966</v>
      </c>
      <c r="F54" s="102">
        <f t="shared" si="0"/>
        <v>118.34542410714286</v>
      </c>
    </row>
    <row r="55" spans="1:6" s="2" customFormat="1" x14ac:dyDescent="0.2">
      <c r="A55" s="106" t="s">
        <v>2457</v>
      </c>
      <c r="B55" s="88" t="s">
        <v>2458</v>
      </c>
      <c r="C55" s="184">
        <v>44</v>
      </c>
      <c r="D55" s="80">
        <v>11626</v>
      </c>
      <c r="E55" s="80">
        <v>10410</v>
      </c>
      <c r="F55" s="102">
        <f t="shared" si="0"/>
        <v>89.540684672286247</v>
      </c>
    </row>
    <row r="56" spans="1:6" s="2" customFormat="1" x14ac:dyDescent="0.2">
      <c r="A56" s="106" t="s">
        <v>2459</v>
      </c>
      <c r="B56" s="88" t="s">
        <v>4276</v>
      </c>
      <c r="C56" s="184">
        <v>45</v>
      </c>
      <c r="D56" s="80"/>
      <c r="E56" s="80"/>
      <c r="F56" s="102" t="str">
        <f t="shared" si="0"/>
        <v>-</v>
      </c>
    </row>
    <row r="57" spans="1:6" s="2" customFormat="1" x14ac:dyDescent="0.2">
      <c r="A57" s="106" t="s">
        <v>4277</v>
      </c>
      <c r="B57" s="88" t="s">
        <v>2594</v>
      </c>
      <c r="C57" s="184">
        <v>46</v>
      </c>
      <c r="D57" s="83">
        <f>SUM(D58:D60)</f>
        <v>157326</v>
      </c>
      <c r="E57" s="83">
        <f>SUM(E58:E60)</f>
        <v>62937</v>
      </c>
      <c r="F57" s="102">
        <f t="shared" si="0"/>
        <v>40.004195110789063</v>
      </c>
    </row>
    <row r="58" spans="1:6" s="2" customFormat="1" x14ac:dyDescent="0.2">
      <c r="A58" s="106" t="s">
        <v>4278</v>
      </c>
      <c r="B58" s="88" t="s">
        <v>3700</v>
      </c>
      <c r="C58" s="184">
        <v>47</v>
      </c>
      <c r="D58" s="80"/>
      <c r="E58" s="80"/>
      <c r="F58" s="102" t="str">
        <f t="shared" si="0"/>
        <v>-</v>
      </c>
    </row>
    <row r="59" spans="1:6" s="2" customFormat="1" x14ac:dyDescent="0.2">
      <c r="A59" s="106" t="s">
        <v>3701</v>
      </c>
      <c r="B59" s="88" t="s">
        <v>3702</v>
      </c>
      <c r="C59" s="184">
        <v>48</v>
      </c>
      <c r="D59" s="80"/>
      <c r="E59" s="80"/>
      <c r="F59" s="102" t="str">
        <f t="shared" si="0"/>
        <v>-</v>
      </c>
    </row>
    <row r="60" spans="1:6" s="2" customFormat="1" x14ac:dyDescent="0.2">
      <c r="A60" s="106" t="s">
        <v>2567</v>
      </c>
      <c r="B60" s="88" t="s">
        <v>2568</v>
      </c>
      <c r="C60" s="184">
        <v>49</v>
      </c>
      <c r="D60" s="80">
        <v>157326</v>
      </c>
      <c r="E60" s="80">
        <v>62937</v>
      </c>
      <c r="F60" s="102">
        <f t="shared" si="0"/>
        <v>40.004195110789063</v>
      </c>
    </row>
    <row r="61" spans="1:6" s="2" customFormat="1" x14ac:dyDescent="0.2">
      <c r="A61" s="106" t="s">
        <v>2569</v>
      </c>
      <c r="B61" s="88" t="s">
        <v>394</v>
      </c>
      <c r="C61" s="184">
        <v>50</v>
      </c>
      <c r="D61" s="83">
        <f>SUM(D62:D66)</f>
        <v>853534</v>
      </c>
      <c r="E61" s="83">
        <f>SUM(E62:E66)</f>
        <v>1108032</v>
      </c>
      <c r="F61" s="102">
        <f t="shared" si="0"/>
        <v>129.81697272750705</v>
      </c>
    </row>
    <row r="62" spans="1:6" s="2" customFormat="1" x14ac:dyDescent="0.2">
      <c r="A62" s="106" t="s">
        <v>2570</v>
      </c>
      <c r="B62" s="88" t="s">
        <v>2571</v>
      </c>
      <c r="C62" s="184">
        <v>51</v>
      </c>
      <c r="D62" s="80">
        <v>853534</v>
      </c>
      <c r="E62" s="80">
        <v>1108032</v>
      </c>
      <c r="F62" s="102">
        <f t="shared" si="0"/>
        <v>129.81697272750705</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4142</v>
      </c>
      <c r="C74" s="184">
        <v>63</v>
      </c>
      <c r="D74" s="80"/>
      <c r="E74" s="80"/>
      <c r="F74" s="102" t="str">
        <f t="shared" si="0"/>
        <v>-</v>
      </c>
    </row>
    <row r="75" spans="1:6" s="2" customFormat="1" x14ac:dyDescent="0.2">
      <c r="A75" s="106" t="s">
        <v>4143</v>
      </c>
      <c r="B75" s="88" t="s">
        <v>4144</v>
      </c>
      <c r="C75" s="184">
        <v>64</v>
      </c>
      <c r="D75" s="80"/>
      <c r="E75" s="80"/>
      <c r="F75" s="102" t="str">
        <f t="shared" si="0"/>
        <v>-</v>
      </c>
    </row>
    <row r="76" spans="1:6" s="2" customFormat="1" x14ac:dyDescent="0.2">
      <c r="A76" s="106" t="s">
        <v>4145</v>
      </c>
      <c r="B76" s="88" t="s">
        <v>4146</v>
      </c>
      <c r="C76" s="184">
        <v>65</v>
      </c>
      <c r="D76" s="80"/>
      <c r="E76" s="80"/>
      <c r="F76" s="102" t="str">
        <f t="shared" si="0"/>
        <v>-</v>
      </c>
    </row>
    <row r="77" spans="1:6" s="2" customFormat="1" x14ac:dyDescent="0.2">
      <c r="A77" s="106" t="s">
        <v>4147</v>
      </c>
      <c r="B77" s="88" t="s">
        <v>4148</v>
      </c>
      <c r="C77" s="184">
        <v>66</v>
      </c>
      <c r="D77" s="80"/>
      <c r="E77" s="80"/>
      <c r="F77" s="102" t="str">
        <f t="shared" si="0"/>
        <v>-</v>
      </c>
    </row>
    <row r="78" spans="1:6" s="2" customFormat="1" x14ac:dyDescent="0.2">
      <c r="A78" s="106" t="s">
        <v>4149</v>
      </c>
      <c r="B78" s="88" t="s">
        <v>4150</v>
      </c>
      <c r="C78" s="184">
        <v>67</v>
      </c>
      <c r="D78" s="80"/>
      <c r="E78" s="80"/>
      <c r="F78" s="102" t="str">
        <f t="shared" ref="F78:F140" si="1">IF(D78&gt;0,IF(E78/D78&gt;=100,"&gt;&gt;100",E78/D78*100),"-")</f>
        <v>-</v>
      </c>
    </row>
    <row r="79" spans="1:6" s="2" customFormat="1" x14ac:dyDescent="0.2">
      <c r="A79" s="106" t="s">
        <v>4151</v>
      </c>
      <c r="B79" s="88" t="s">
        <v>3462</v>
      </c>
      <c r="C79" s="184">
        <v>68</v>
      </c>
      <c r="D79" s="80"/>
      <c r="E79" s="80"/>
      <c r="F79" s="102" t="str">
        <f t="shared" si="1"/>
        <v>-</v>
      </c>
    </row>
    <row r="80" spans="1:6" s="2" customFormat="1" x14ac:dyDescent="0.2">
      <c r="A80" s="106" t="s">
        <v>3463</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23086</v>
      </c>
      <c r="E82" s="83">
        <f>SUM(E83:E88)</f>
        <v>97257</v>
      </c>
      <c r="F82" s="102">
        <f t="shared" si="1"/>
        <v>421.2812960235641</v>
      </c>
    </row>
    <row r="83" spans="1:6" s="2" customFormat="1" x14ac:dyDescent="0.2">
      <c r="A83" s="106" t="s">
        <v>1060</v>
      </c>
      <c r="B83" s="88" t="s">
        <v>3294</v>
      </c>
      <c r="C83" s="184">
        <v>72</v>
      </c>
      <c r="D83" s="80">
        <v>21171</v>
      </c>
      <c r="E83" s="80">
        <v>86632</v>
      </c>
      <c r="F83" s="102">
        <f t="shared" si="1"/>
        <v>409.20126588257529</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v>1915</v>
      </c>
      <c r="E85" s="80"/>
      <c r="F85" s="102">
        <f t="shared" si="1"/>
        <v>0</v>
      </c>
    </row>
    <row r="86" spans="1:6" s="2" customFormat="1" x14ac:dyDescent="0.2">
      <c r="A86" s="106" t="s">
        <v>2375</v>
      </c>
      <c r="B86" s="88" t="s">
        <v>3297</v>
      </c>
      <c r="C86" s="184">
        <v>75</v>
      </c>
      <c r="D86" s="80"/>
      <c r="E86" s="80"/>
      <c r="F86" s="102" t="str">
        <f t="shared" si="1"/>
        <v>-</v>
      </c>
    </row>
    <row r="87" spans="1:6" s="2" customFormat="1" x14ac:dyDescent="0.2">
      <c r="A87" s="106" t="s">
        <v>538</v>
      </c>
      <c r="B87" s="88" t="s">
        <v>4031</v>
      </c>
      <c r="C87" s="184">
        <v>76</v>
      </c>
      <c r="D87" s="80"/>
      <c r="E87" s="80"/>
      <c r="F87" s="102" t="str">
        <f t="shared" si="1"/>
        <v>-</v>
      </c>
    </row>
    <row r="88" spans="1:6" s="2" customFormat="1" x14ac:dyDescent="0.2">
      <c r="A88" s="106" t="s">
        <v>2117</v>
      </c>
      <c r="B88" s="88" t="s">
        <v>4032</v>
      </c>
      <c r="C88" s="184">
        <v>77</v>
      </c>
      <c r="D88" s="80"/>
      <c r="E88" s="80">
        <v>10625</v>
      </c>
      <c r="F88" s="102" t="str">
        <f t="shared" si="1"/>
        <v>-</v>
      </c>
    </row>
    <row r="89" spans="1:6" s="2" customFormat="1" x14ac:dyDescent="0.2">
      <c r="A89" s="106" t="s">
        <v>2118</v>
      </c>
      <c r="B89" s="88" t="s">
        <v>391</v>
      </c>
      <c r="C89" s="184">
        <v>78</v>
      </c>
      <c r="D89" s="83">
        <f>SUM(D90:D95)</f>
        <v>572018</v>
      </c>
      <c r="E89" s="83">
        <f>SUM(E90:E95)</f>
        <v>326563</v>
      </c>
      <c r="F89" s="102">
        <f t="shared" si="1"/>
        <v>57.089637039393871</v>
      </c>
    </row>
    <row r="90" spans="1:6" s="2" customFormat="1" x14ac:dyDescent="0.2">
      <c r="A90" s="106" t="s">
        <v>2119</v>
      </c>
      <c r="B90" s="88" t="s">
        <v>4033</v>
      </c>
      <c r="C90" s="184">
        <v>79</v>
      </c>
      <c r="D90" s="80"/>
      <c r="E90" s="80"/>
      <c r="F90" s="102" t="str">
        <f t="shared" si="1"/>
        <v>-</v>
      </c>
    </row>
    <row r="91" spans="1:6" s="2" customFormat="1" x14ac:dyDescent="0.2">
      <c r="A91" s="106" t="s">
        <v>2121</v>
      </c>
      <c r="B91" s="88" t="s">
        <v>4034</v>
      </c>
      <c r="C91" s="184">
        <v>80</v>
      </c>
      <c r="D91" s="80">
        <v>15693</v>
      </c>
      <c r="E91" s="80">
        <v>64633</v>
      </c>
      <c r="F91" s="102">
        <f t="shared" si="1"/>
        <v>411.85879054355439</v>
      </c>
    </row>
    <row r="92" spans="1:6" s="2" customFormat="1" x14ac:dyDescent="0.2">
      <c r="A92" s="106" t="s">
        <v>843</v>
      </c>
      <c r="B92" s="88" t="s">
        <v>844</v>
      </c>
      <c r="C92" s="184">
        <v>81</v>
      </c>
      <c r="D92" s="80">
        <v>3460</v>
      </c>
      <c r="E92" s="80">
        <v>3906</v>
      </c>
      <c r="F92" s="102">
        <f t="shared" si="1"/>
        <v>112.89017341040461</v>
      </c>
    </row>
    <row r="93" spans="1:6" s="2" customFormat="1" x14ac:dyDescent="0.2">
      <c r="A93" s="106" t="s">
        <v>2123</v>
      </c>
      <c r="B93" s="88" t="s">
        <v>845</v>
      </c>
      <c r="C93" s="184">
        <v>82</v>
      </c>
      <c r="D93" s="80">
        <v>300593</v>
      </c>
      <c r="E93" s="80">
        <v>145867</v>
      </c>
      <c r="F93" s="102">
        <f t="shared" si="1"/>
        <v>48.526412790717018</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252272</v>
      </c>
      <c r="E95" s="80">
        <v>112157</v>
      </c>
      <c r="F95" s="102">
        <f t="shared" si="1"/>
        <v>44.458758800025372</v>
      </c>
    </row>
    <row r="96" spans="1:6" s="2" customFormat="1" x14ac:dyDescent="0.2">
      <c r="A96" s="106" t="s">
        <v>350</v>
      </c>
      <c r="B96" s="88" t="s">
        <v>1449</v>
      </c>
      <c r="C96" s="184">
        <v>85</v>
      </c>
      <c r="D96" s="83">
        <f>D97+D101+D106+D111+D112+D113</f>
        <v>114942</v>
      </c>
      <c r="E96" s="83">
        <f>E97+E101+E106+E111+E112+E113</f>
        <v>217897</v>
      </c>
      <c r="F96" s="102">
        <f t="shared" si="1"/>
        <v>189.57126202780532</v>
      </c>
    </row>
    <row r="97" spans="1:6" s="2" customFormat="1" x14ac:dyDescent="0.2">
      <c r="A97" s="106" t="s">
        <v>351</v>
      </c>
      <c r="B97" s="88" t="s">
        <v>3713</v>
      </c>
      <c r="C97" s="184">
        <v>86</v>
      </c>
      <c r="D97" s="83">
        <f>SUM(D98:D100)</f>
        <v>0</v>
      </c>
      <c r="E97" s="83">
        <f>SUM(E98:E100)</f>
        <v>0</v>
      </c>
      <c r="F97" s="102" t="str">
        <f t="shared" si="1"/>
        <v>-</v>
      </c>
    </row>
    <row r="98" spans="1:6" s="2" customFormat="1" x14ac:dyDescent="0.2">
      <c r="A98" s="106" t="s">
        <v>352</v>
      </c>
      <c r="B98" s="88" t="s">
        <v>4255</v>
      </c>
      <c r="C98" s="184">
        <v>87</v>
      </c>
      <c r="D98" s="80"/>
      <c r="E98" s="80"/>
      <c r="F98" s="102" t="str">
        <f t="shared" si="1"/>
        <v>-</v>
      </c>
    </row>
    <row r="99" spans="1:6" s="2" customFormat="1" x14ac:dyDescent="0.2">
      <c r="A99" s="106" t="s">
        <v>4256</v>
      </c>
      <c r="B99" s="88" t="s">
        <v>4257</v>
      </c>
      <c r="C99" s="184">
        <v>88</v>
      </c>
      <c r="D99" s="80"/>
      <c r="E99" s="80"/>
      <c r="F99" s="102" t="str">
        <f t="shared" si="1"/>
        <v>-</v>
      </c>
    </row>
    <row r="100" spans="1:6" s="2" customFormat="1" x14ac:dyDescent="0.2">
      <c r="A100" s="106" t="s">
        <v>4258</v>
      </c>
      <c r="B100" s="88" t="s">
        <v>4259</v>
      </c>
      <c r="C100" s="184">
        <v>89</v>
      </c>
      <c r="D100" s="80"/>
      <c r="E100" s="80"/>
      <c r="F100" s="102" t="str">
        <f t="shared" si="1"/>
        <v>-</v>
      </c>
    </row>
    <row r="101" spans="1:6" s="2" customFormat="1" x14ac:dyDescent="0.2">
      <c r="A101" s="106" t="s">
        <v>4260</v>
      </c>
      <c r="B101" s="88" t="s">
        <v>3714</v>
      </c>
      <c r="C101" s="184">
        <v>90</v>
      </c>
      <c r="D101" s="83">
        <f>SUM(D102:D105)</f>
        <v>36891</v>
      </c>
      <c r="E101" s="83">
        <f>SUM(E102:E105)</f>
        <v>128246</v>
      </c>
      <c r="F101" s="102">
        <f t="shared" si="1"/>
        <v>347.63492450733241</v>
      </c>
    </row>
    <row r="102" spans="1:6" s="2" customFormat="1" x14ac:dyDescent="0.2">
      <c r="A102" s="106" t="s">
        <v>4261</v>
      </c>
      <c r="B102" s="88" t="s">
        <v>4262</v>
      </c>
      <c r="C102" s="184">
        <v>91</v>
      </c>
      <c r="D102" s="80">
        <v>5691</v>
      </c>
      <c r="E102" s="80">
        <v>97046</v>
      </c>
      <c r="F102" s="102">
        <f t="shared" si="1"/>
        <v>1705.2539096819539</v>
      </c>
    </row>
    <row r="103" spans="1:6" s="2" customFormat="1" x14ac:dyDescent="0.2">
      <c r="A103" s="106" t="s">
        <v>3831</v>
      </c>
      <c r="B103" s="88" t="s">
        <v>3832</v>
      </c>
      <c r="C103" s="184">
        <v>92</v>
      </c>
      <c r="D103" s="80">
        <v>31200</v>
      </c>
      <c r="E103" s="80">
        <v>31200</v>
      </c>
      <c r="F103" s="102">
        <f t="shared" si="1"/>
        <v>100</v>
      </c>
    </row>
    <row r="104" spans="1:6" s="2" customFormat="1" x14ac:dyDescent="0.2">
      <c r="A104" s="106" t="s">
        <v>3833</v>
      </c>
      <c r="B104" s="88" t="s">
        <v>3834</v>
      </c>
      <c r="C104" s="184">
        <v>93</v>
      </c>
      <c r="D104" s="80"/>
      <c r="E104" s="80"/>
      <c r="F104" s="102" t="str">
        <f t="shared" si="1"/>
        <v>-</v>
      </c>
    </row>
    <row r="105" spans="1:6" s="2" customFormat="1" x14ac:dyDescent="0.2">
      <c r="A105" s="106" t="s">
        <v>3835</v>
      </c>
      <c r="B105" s="88" t="s">
        <v>3836</v>
      </c>
      <c r="C105" s="184">
        <v>94</v>
      </c>
      <c r="D105" s="80"/>
      <c r="E105" s="80"/>
      <c r="F105" s="102" t="str">
        <f t="shared" si="1"/>
        <v>-</v>
      </c>
    </row>
    <row r="106" spans="1:6" s="2" customFormat="1" x14ac:dyDescent="0.2">
      <c r="A106" s="106" t="s">
        <v>3837</v>
      </c>
      <c r="B106" s="88" t="s">
        <v>3715</v>
      </c>
      <c r="C106" s="184">
        <v>95</v>
      </c>
      <c r="D106" s="83">
        <f>SUM(D107:D110)</f>
        <v>0</v>
      </c>
      <c r="E106" s="83">
        <f>SUM(E107:E110)</f>
        <v>0</v>
      </c>
      <c r="F106" s="102" t="str">
        <f t="shared" si="1"/>
        <v>-</v>
      </c>
    </row>
    <row r="107" spans="1:6" s="2" customFormat="1" x14ac:dyDescent="0.2">
      <c r="A107" s="106" t="s">
        <v>3838</v>
      </c>
      <c r="B107" s="88" t="s">
        <v>3839</v>
      </c>
      <c r="C107" s="184">
        <v>96</v>
      </c>
      <c r="D107" s="80"/>
      <c r="E107" s="80"/>
      <c r="F107" s="102" t="str">
        <f t="shared" si="1"/>
        <v>-</v>
      </c>
    </row>
    <row r="108" spans="1:6" s="2" customFormat="1" x14ac:dyDescent="0.2">
      <c r="A108" s="106" t="s">
        <v>3840</v>
      </c>
      <c r="B108" s="88" t="s">
        <v>3841</v>
      </c>
      <c r="C108" s="184">
        <v>97</v>
      </c>
      <c r="D108" s="80"/>
      <c r="E108" s="80"/>
      <c r="F108" s="102" t="str">
        <f t="shared" si="1"/>
        <v>-</v>
      </c>
    </row>
    <row r="109" spans="1:6" s="2" customFormat="1" x14ac:dyDescent="0.2">
      <c r="A109" s="106" t="s">
        <v>3842</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3963</v>
      </c>
      <c r="C112" s="184">
        <v>101</v>
      </c>
      <c r="D112" s="80"/>
      <c r="E112" s="80"/>
      <c r="F112" s="102" t="str">
        <f t="shared" si="1"/>
        <v>-</v>
      </c>
    </row>
    <row r="113" spans="1:6" s="2" customFormat="1" x14ac:dyDescent="0.2">
      <c r="A113" s="106" t="s">
        <v>3964</v>
      </c>
      <c r="B113" s="88" t="s">
        <v>3965</v>
      </c>
      <c r="C113" s="184">
        <v>102</v>
      </c>
      <c r="D113" s="80">
        <v>78051</v>
      </c>
      <c r="E113" s="80">
        <v>89651</v>
      </c>
      <c r="F113" s="102">
        <f t="shared" si="1"/>
        <v>114.86207735967508</v>
      </c>
    </row>
    <row r="114" spans="1:6" s="2" customFormat="1" x14ac:dyDescent="0.2">
      <c r="A114" s="106" t="s">
        <v>3966</v>
      </c>
      <c r="B114" s="88" t="s">
        <v>3716</v>
      </c>
      <c r="C114" s="184">
        <v>103</v>
      </c>
      <c r="D114" s="83">
        <f>SUM(D115:D120)</f>
        <v>336910</v>
      </c>
      <c r="E114" s="83">
        <f>SUM(E115:E120)</f>
        <v>613256</v>
      </c>
      <c r="F114" s="102">
        <f t="shared" si="1"/>
        <v>182.0236858508207</v>
      </c>
    </row>
    <row r="115" spans="1:6" s="2" customFormat="1" x14ac:dyDescent="0.2">
      <c r="A115" s="106" t="s">
        <v>1122</v>
      </c>
      <c r="B115" s="88" t="s">
        <v>1123</v>
      </c>
      <c r="C115" s="184">
        <v>104</v>
      </c>
      <c r="D115" s="80">
        <v>233926</v>
      </c>
      <c r="E115" s="80">
        <v>506672</v>
      </c>
      <c r="F115" s="102">
        <f t="shared" si="1"/>
        <v>216.59499157853338</v>
      </c>
    </row>
    <row r="116" spans="1:6" s="2" customFormat="1" x14ac:dyDescent="0.2">
      <c r="A116" s="106" t="s">
        <v>1124</v>
      </c>
      <c r="B116" s="88" t="s">
        <v>1125</v>
      </c>
      <c r="C116" s="184">
        <v>105</v>
      </c>
      <c r="D116" s="80">
        <v>44179</v>
      </c>
      <c r="E116" s="80">
        <v>54110</v>
      </c>
      <c r="F116" s="102">
        <f t="shared" si="1"/>
        <v>122.47900586251386</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v>58805</v>
      </c>
      <c r="E118" s="80">
        <v>52474</v>
      </c>
      <c r="F118" s="102">
        <f t="shared" si="1"/>
        <v>89.233908681234581</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325679</v>
      </c>
      <c r="E121" s="83">
        <f>E122+E125+E128+E129+SUM(E132:E135)</f>
        <v>560664</v>
      </c>
      <c r="F121" s="102">
        <f t="shared" si="1"/>
        <v>172.15233404671471</v>
      </c>
    </row>
    <row r="122" spans="1:6" s="2" customFormat="1" x14ac:dyDescent="0.2">
      <c r="A122" s="106" t="s">
        <v>1958</v>
      </c>
      <c r="B122" s="88" t="s">
        <v>1451</v>
      </c>
      <c r="C122" s="184">
        <v>111</v>
      </c>
      <c r="D122" s="83">
        <f>SUM(D123:D124)</f>
        <v>234513</v>
      </c>
      <c r="E122" s="83">
        <f>SUM(E123:E124)</f>
        <v>462778</v>
      </c>
      <c r="F122" s="102">
        <f t="shared" si="1"/>
        <v>197.33575537390251</v>
      </c>
    </row>
    <row r="123" spans="1:6" s="2" customFormat="1" x14ac:dyDescent="0.2">
      <c r="A123" s="106" t="s">
        <v>1959</v>
      </c>
      <c r="B123" s="88" t="s">
        <v>3980</v>
      </c>
      <c r="C123" s="184">
        <v>112</v>
      </c>
      <c r="D123" s="80">
        <v>232651</v>
      </c>
      <c r="E123" s="80">
        <v>455057</v>
      </c>
      <c r="F123" s="102">
        <f t="shared" si="1"/>
        <v>195.59640835414419</v>
      </c>
    </row>
    <row r="124" spans="1:6" s="2" customFormat="1" x14ac:dyDescent="0.2">
      <c r="A124" s="106" t="s">
        <v>1960</v>
      </c>
      <c r="B124" s="88" t="s">
        <v>3981</v>
      </c>
      <c r="C124" s="184">
        <v>113</v>
      </c>
      <c r="D124" s="80">
        <v>1862</v>
      </c>
      <c r="E124" s="80">
        <v>7721</v>
      </c>
      <c r="F124" s="102">
        <f t="shared" si="1"/>
        <v>414.66165413533832</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3843</v>
      </c>
      <c r="C127" s="184">
        <v>116</v>
      </c>
      <c r="D127" s="80"/>
      <c r="E127" s="80"/>
      <c r="F127" s="102" t="str">
        <f t="shared" si="1"/>
        <v>-</v>
      </c>
    </row>
    <row r="128" spans="1:6" s="2" customFormat="1" x14ac:dyDescent="0.2">
      <c r="A128" s="106" t="s">
        <v>3844</v>
      </c>
      <c r="B128" s="88" t="s">
        <v>3845</v>
      </c>
      <c r="C128" s="184">
        <v>117</v>
      </c>
      <c r="D128" s="80"/>
      <c r="E128" s="80"/>
      <c r="F128" s="102" t="str">
        <f t="shared" si="1"/>
        <v>-</v>
      </c>
    </row>
    <row r="129" spans="1:6" s="2" customFormat="1" x14ac:dyDescent="0.2">
      <c r="A129" s="106" t="s">
        <v>3846</v>
      </c>
      <c r="B129" s="88" t="s">
        <v>1453</v>
      </c>
      <c r="C129" s="184">
        <v>118</v>
      </c>
      <c r="D129" s="83">
        <f>SUM(D130:D131)</f>
        <v>48500</v>
      </c>
      <c r="E129" s="83">
        <f>SUM(E130:E131)</f>
        <v>41000</v>
      </c>
      <c r="F129" s="102">
        <f t="shared" si="1"/>
        <v>84.536082474226802</v>
      </c>
    </row>
    <row r="130" spans="1:6" s="2" customFormat="1" x14ac:dyDescent="0.2">
      <c r="A130" s="106" t="s">
        <v>32</v>
      </c>
      <c r="B130" s="88" t="s">
        <v>864</v>
      </c>
      <c r="C130" s="184">
        <v>119</v>
      </c>
      <c r="D130" s="80">
        <v>2500</v>
      </c>
      <c r="E130" s="80">
        <v>2500</v>
      </c>
      <c r="F130" s="102">
        <f t="shared" si="1"/>
        <v>100</v>
      </c>
    </row>
    <row r="131" spans="1:6" s="2" customFormat="1" x14ac:dyDescent="0.2">
      <c r="A131" s="106" t="s">
        <v>2391</v>
      </c>
      <c r="B131" s="88" t="s">
        <v>2392</v>
      </c>
      <c r="C131" s="184">
        <v>120</v>
      </c>
      <c r="D131" s="80">
        <v>46000</v>
      </c>
      <c r="E131" s="80">
        <v>38500</v>
      </c>
      <c r="F131" s="102">
        <f t="shared" si="1"/>
        <v>83.695652173913047</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v>42666</v>
      </c>
      <c r="E133" s="80">
        <v>56886</v>
      </c>
      <c r="F133" s="102">
        <f t="shared" si="1"/>
        <v>133.32864576009001</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187443</v>
      </c>
      <c r="E136" s="83">
        <f>E137+E140+SUM(E141:E147)</f>
        <v>200050</v>
      </c>
      <c r="F136" s="102">
        <f t="shared" si="1"/>
        <v>106.72577796983616</v>
      </c>
    </row>
    <row r="137" spans="1:6" s="2" customFormat="1" x14ac:dyDescent="0.2">
      <c r="A137" s="106" t="s">
        <v>2402</v>
      </c>
      <c r="B137" s="88" t="s">
        <v>10</v>
      </c>
      <c r="C137" s="184">
        <v>126</v>
      </c>
      <c r="D137" s="83">
        <f>SUM(D138:D139)</f>
        <v>51081</v>
      </c>
      <c r="E137" s="83">
        <f>SUM(E138:E139)</f>
        <v>52379</v>
      </c>
      <c r="F137" s="102">
        <f t="shared" si="1"/>
        <v>102.54106223449031</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v>51081</v>
      </c>
      <c r="E139" s="80">
        <v>52379</v>
      </c>
      <c r="F139" s="102">
        <f t="shared" si="1"/>
        <v>102.54106223449031</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v>39000</v>
      </c>
      <c r="E142" s="80">
        <v>37000</v>
      </c>
      <c r="F142" s="102">
        <f t="shared" ref="F142:F148" si="2">IF(D142&gt;0,IF(E142/D142&gt;=100,"&gt;&gt;100",E142/D142*100),"-")</f>
        <v>94.871794871794862</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v>20000</v>
      </c>
      <c r="E144" s="80">
        <v>7596</v>
      </c>
      <c r="F144" s="102">
        <f t="shared" si="2"/>
        <v>37.980000000000004</v>
      </c>
    </row>
    <row r="145" spans="1:7" s="2" customFormat="1" x14ac:dyDescent="0.2">
      <c r="A145" s="106" t="s">
        <v>24</v>
      </c>
      <c r="B145" s="87" t="s">
        <v>25</v>
      </c>
      <c r="C145" s="184">
        <v>134</v>
      </c>
      <c r="D145" s="80">
        <v>37800</v>
      </c>
      <c r="E145" s="80">
        <v>34650</v>
      </c>
      <c r="F145" s="102">
        <f t="shared" si="2"/>
        <v>91.666666666666657</v>
      </c>
    </row>
    <row r="146" spans="1:7" s="2" customFormat="1" x14ac:dyDescent="0.2">
      <c r="A146" s="106" t="s">
        <v>26</v>
      </c>
      <c r="B146" s="88" t="s">
        <v>4275</v>
      </c>
      <c r="C146" s="184">
        <v>135</v>
      </c>
      <c r="D146" s="80"/>
      <c r="E146" s="80"/>
      <c r="F146" s="102" t="str">
        <f t="shared" si="2"/>
        <v>-</v>
      </c>
    </row>
    <row r="147" spans="1:7" s="2" customFormat="1" x14ac:dyDescent="0.2">
      <c r="A147" s="106" t="s">
        <v>3710</v>
      </c>
      <c r="B147" s="88" t="s">
        <v>808</v>
      </c>
      <c r="C147" s="184">
        <v>136</v>
      </c>
      <c r="D147" s="80">
        <v>39562</v>
      </c>
      <c r="E147" s="80">
        <v>68425</v>
      </c>
      <c r="F147" s="102">
        <f t="shared" si="2"/>
        <v>172.95637227642689</v>
      </c>
    </row>
    <row r="148" spans="1:7" s="2" customFormat="1" x14ac:dyDescent="0.2">
      <c r="A148" s="192"/>
      <c r="B148" s="89" t="s">
        <v>2816</v>
      </c>
      <c r="C148" s="187">
        <v>137</v>
      </c>
      <c r="D148" s="90">
        <f>D12+D29+D35+D42+D82+D89+D96+D114+D121+D136</f>
        <v>3683776</v>
      </c>
      <c r="E148" s="90">
        <f>E12+E29+E35+E42+E82+E89+E96+E114+E121+E136</f>
        <v>4494271</v>
      </c>
      <c r="F148" s="103">
        <f t="shared" si="2"/>
        <v>122.00174494866138</v>
      </c>
    </row>
    <row r="149" spans="1:7" ht="15" customHeight="1" x14ac:dyDescent="0.2"/>
    <row r="150" spans="1:7" s="173" customFormat="1" ht="25.5" customHeight="1" x14ac:dyDescent="0.2">
      <c r="A150" s="172" t="s">
        <v>1033</v>
      </c>
      <c r="B150" s="172"/>
      <c r="D150" s="455" t="s">
        <v>1251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TATJANA BOSANAC</v>
      </c>
      <c r="B151" s="172"/>
      <c r="D151" s="174"/>
      <c r="E151" s="174"/>
      <c r="F151" s="172"/>
      <c r="G151" s="188"/>
    </row>
    <row r="152" spans="1:7" s="173" customFormat="1" ht="15" customHeight="1" x14ac:dyDescent="0.2">
      <c r="A152" s="172" t="str">
        <f>IF(RefStr!H27="","Telefon za kontakt: _________________","Telefon za kontakt: " &amp; RefStr!H27)</f>
        <v>Telefon za kontakt: 033563066</v>
      </c>
      <c r="B152" s="172"/>
      <c r="E152" s="172"/>
      <c r="F152" s="172"/>
      <c r="G152" s="188"/>
    </row>
    <row r="153" spans="1:7" s="173" customFormat="1" ht="15" customHeight="1" x14ac:dyDescent="0.2">
      <c r="A153" s="172" t="str">
        <f>IF(RefStr!H33="","Odgovorna osoba: _____________________________","Odgovorna osoba: " &amp; RefStr!H33)</f>
        <v>Odgovorna osoba: ROBERT GRABAR</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0" activePane="bottomLeft" state="frozen"/>
      <selection pane="bottomLeft" activeCell="E36" sqref="E36"/>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389</v>
      </c>
      <c r="B1" s="448"/>
      <c r="C1" s="481" t="s">
        <v>2039</v>
      </c>
      <c r="D1" s="481"/>
      <c r="E1" s="481"/>
    </row>
    <row r="2" spans="1:6" s="167" customFormat="1" ht="48" customHeight="1" thickBot="1" x14ac:dyDescent="0.25">
      <c r="A2" s="478" t="s">
        <v>905</v>
      </c>
      <c r="B2" s="479"/>
      <c r="C2" s="454"/>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0" t="str">
        <f>"RKP: "&amp;IF(RefStr!B6&lt;&gt;"",TEXT(INT(VALUE(RefStr!B6)),"00000"),"_____"&amp;",  "&amp;"MB: "&amp;IF(RefStr!B8&lt;&gt;"",TEXT(INT(VALUE(RefStr!B8)),"00000000"),"________")&amp;"  OIB: "&amp;IF(RefStr!K14&lt;&gt;"",RefStr!K14,"___________"))</f>
        <v>RKP: 32998</v>
      </c>
      <c r="C4" s="482"/>
      <c r="D4" s="442">
        <f>SUM(Skriveni!G1436:G1479)</f>
        <v>7280.39</v>
      </c>
      <c r="E4" s="443"/>
    </row>
    <row r="5" spans="1:6" ht="15" customHeight="1" x14ac:dyDescent="0.2">
      <c r="B5" s="440" t="str">
        <f>"Naziv: "&amp;IF(RefStr!B10&lt;&gt;"",RefStr!B10,"_______________________________________")</f>
        <v>Naziv: OPĆINA MIKLEUŠ</v>
      </c>
      <c r="C5" s="482"/>
      <c r="D5" s="444" t="s">
        <v>3205</v>
      </c>
      <c r="E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117448</v>
      </c>
      <c r="E12" s="107">
        <f>E13+E29</f>
        <v>6051</v>
      </c>
    </row>
    <row r="13" spans="1:6" s="2" customFormat="1" ht="14.1" customHeight="1" x14ac:dyDescent="0.2">
      <c r="A13" s="182" t="s">
        <v>3033</v>
      </c>
      <c r="B13" s="183" t="s">
        <v>3034</v>
      </c>
      <c r="C13" s="184">
        <v>2</v>
      </c>
      <c r="D13" s="83">
        <f>D14+D21</f>
        <v>0</v>
      </c>
      <c r="E13" s="108">
        <f>E14+E21</f>
        <v>6051</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6051</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4171</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v>6051</v>
      </c>
    </row>
    <row r="28" spans="1:5" s="2" customFormat="1" ht="14.1" customHeight="1" x14ac:dyDescent="0.2">
      <c r="A28" s="182" t="s">
        <v>631</v>
      </c>
      <c r="B28" s="183" t="s">
        <v>4220</v>
      </c>
      <c r="C28" s="184">
        <v>17</v>
      </c>
      <c r="D28" s="80"/>
      <c r="E28" s="109"/>
    </row>
    <row r="29" spans="1:5" s="2" customFormat="1" ht="14.1" customHeight="1" x14ac:dyDescent="0.2">
      <c r="A29" s="182" t="s">
        <v>453</v>
      </c>
      <c r="B29" s="183" t="s">
        <v>3917</v>
      </c>
      <c r="C29" s="184">
        <v>18</v>
      </c>
      <c r="D29" s="83">
        <f>D30+D37</f>
        <v>117448</v>
      </c>
      <c r="E29" s="108">
        <f>E30+E37</f>
        <v>0</v>
      </c>
    </row>
    <row r="30" spans="1:5" s="2" customFormat="1" ht="14.1" customHeight="1" x14ac:dyDescent="0.2">
      <c r="A30" s="182" t="s">
        <v>631</v>
      </c>
      <c r="B30" s="183" t="s">
        <v>3918</v>
      </c>
      <c r="C30" s="184">
        <v>19</v>
      </c>
      <c r="D30" s="83">
        <f>SUM(D31:D36)</f>
        <v>117448</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v>117448</v>
      </c>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3973</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4171</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4220</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4108</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3709</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4108</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5" t="s">
        <v>1251</v>
      </c>
      <c r="E58" s="455"/>
      <c r="F58" s="172"/>
      <c r="G58" s="188"/>
    </row>
    <row r="59" spans="1:7" s="173" customFormat="1" ht="15" customHeight="1" x14ac:dyDescent="0.2">
      <c r="A59" s="172" t="str">
        <f>IF(RefStr!H25&lt;&gt;"", "Osoba za kontaktiranje: " &amp; RefStr!H25,"Osoba za kontaktiranje: _________________________________________")</f>
        <v>Osoba za kontaktiranje: TATJANA BOSANAC</v>
      </c>
      <c r="B59" s="172"/>
      <c r="D59" s="174"/>
      <c r="E59" s="174"/>
      <c r="F59" s="172"/>
      <c r="G59" s="188"/>
    </row>
    <row r="60" spans="1:7" s="173" customFormat="1" ht="15" customHeight="1" x14ac:dyDescent="0.2">
      <c r="A60" s="172" t="str">
        <f>IF(RefStr!H27="","Telefon za kontakt: _________________","Telefon za kontakt: " &amp; RefStr!H27)</f>
        <v>Telefon za kontakt: 033563066</v>
      </c>
      <c r="B60" s="172"/>
      <c r="F60" s="172"/>
      <c r="G60" s="188"/>
    </row>
    <row r="61" spans="1:7" s="173" customFormat="1" ht="15" customHeight="1" x14ac:dyDescent="0.2">
      <c r="A61" s="172" t="str">
        <f>IF(RefStr!H33="","Odgovorna osoba: _____________________________","Odgovorna osoba: " &amp; RefStr!H33)</f>
        <v>Odgovorna osoba: ROBERT GRABAR</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389</v>
      </c>
      <c r="B1" s="447"/>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32998</v>
      </c>
      <c r="C4" s="442">
        <f>SUM(Skriveni!G1480:G1580)</f>
        <v>369970.38000000006</v>
      </c>
      <c r="D4" s="443"/>
    </row>
    <row r="5" spans="1:4" ht="15" customHeight="1" x14ac:dyDescent="0.2">
      <c r="B5" s="84" t="str">
        <f>"Naziv: "&amp;IF(RefStr!B10&lt;&gt;"",RefStr!B10,"_______________________________________")</f>
        <v>Naziv: OPĆINA MIKLEUŠ</v>
      </c>
      <c r="C5" s="444" t="s">
        <v>3205</v>
      </c>
      <c r="D5" s="444"/>
    </row>
    <row r="6" spans="1:4" ht="15" customHeight="1" x14ac:dyDescent="0.2">
      <c r="A6" s="20"/>
      <c r="B6" s="460" t="str">
        <f xml:space="preserve"> "Razina: " &amp; RefStr!B16 &amp; ", Razdjel: " &amp; TEXT(INT(VALUE(RefStr!B20)), "000")</f>
        <v>Razina: 22, Razdjel: 000</v>
      </c>
      <c r="C6" s="460"/>
      <c r="D6" s="460"/>
    </row>
    <row r="7" spans="1:4" ht="15" customHeight="1" x14ac:dyDescent="0.2">
      <c r="A7" s="20"/>
      <c r="B7" s="460" t="str">
        <f>"Djelatnost: " &amp; RefStr!B18 &amp; " " &amp; RefStr!C18</f>
        <v>Djelatnost: 8411 Opće djelatnosti javne uprave</v>
      </c>
      <c r="C7" s="460"/>
      <c r="D7" s="46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3693</v>
      </c>
      <c r="C12" s="289">
        <v>1</v>
      </c>
      <c r="D12" s="113">
        <v>61540</v>
      </c>
    </row>
    <row r="13" spans="1:4" x14ac:dyDescent="0.2">
      <c r="A13" s="155"/>
      <c r="B13" s="156" t="s">
        <v>2415</v>
      </c>
      <c r="C13" s="150">
        <v>2</v>
      </c>
      <c r="D13" s="114">
        <f>D14+D15+D24+D25</f>
        <v>4615859</v>
      </c>
    </row>
    <row r="14" spans="1:4" x14ac:dyDescent="0.2">
      <c r="A14" s="155"/>
      <c r="B14" s="156" t="s">
        <v>909</v>
      </c>
      <c r="C14" s="150">
        <v>3</v>
      </c>
      <c r="D14" s="115"/>
    </row>
    <row r="15" spans="1:4" x14ac:dyDescent="0.2">
      <c r="A15" s="155" t="s">
        <v>80</v>
      </c>
      <c r="B15" s="156" t="s">
        <v>2416</v>
      </c>
      <c r="C15" s="150">
        <v>4</v>
      </c>
      <c r="D15" s="114">
        <f>SUM(D16:D23)</f>
        <v>3030052</v>
      </c>
    </row>
    <row r="16" spans="1:4" x14ac:dyDescent="0.2">
      <c r="A16" s="157" t="s">
        <v>81</v>
      </c>
      <c r="B16" s="158" t="s">
        <v>82</v>
      </c>
      <c r="C16" s="150">
        <v>5</v>
      </c>
      <c r="D16" s="115">
        <v>529192</v>
      </c>
    </row>
    <row r="17" spans="1:4" x14ac:dyDescent="0.2">
      <c r="A17" s="157" t="s">
        <v>83</v>
      </c>
      <c r="B17" s="158" t="s">
        <v>84</v>
      </c>
      <c r="C17" s="150">
        <v>6</v>
      </c>
      <c r="D17" s="115">
        <v>1193131</v>
      </c>
    </row>
    <row r="18" spans="1:4" x14ac:dyDescent="0.2">
      <c r="A18" s="157" t="s">
        <v>85</v>
      </c>
      <c r="B18" s="158" t="s">
        <v>86</v>
      </c>
      <c r="C18" s="150">
        <v>7</v>
      </c>
      <c r="D18" s="115">
        <v>7766</v>
      </c>
    </row>
    <row r="19" spans="1:4" x14ac:dyDescent="0.2">
      <c r="A19" s="157" t="s">
        <v>87</v>
      </c>
      <c r="B19" s="158" t="s">
        <v>88</v>
      </c>
      <c r="C19" s="150">
        <v>8</v>
      </c>
      <c r="D19" s="115">
        <v>267000</v>
      </c>
    </row>
    <row r="20" spans="1:4" x14ac:dyDescent="0.2">
      <c r="A20" s="157" t="s">
        <v>2746</v>
      </c>
      <c r="B20" s="158" t="s">
        <v>2747</v>
      </c>
      <c r="C20" s="208">
        <v>9</v>
      </c>
      <c r="D20" s="115"/>
    </row>
    <row r="21" spans="1:4" x14ac:dyDescent="0.2">
      <c r="A21" s="157" t="s">
        <v>89</v>
      </c>
      <c r="B21" s="158" t="s">
        <v>90</v>
      </c>
      <c r="C21" s="208">
        <v>10</v>
      </c>
      <c r="D21" s="115">
        <v>256678</v>
      </c>
    </row>
    <row r="22" spans="1:4" x14ac:dyDescent="0.2">
      <c r="A22" s="157" t="s">
        <v>91</v>
      </c>
      <c r="B22" s="158" t="s">
        <v>1564</v>
      </c>
      <c r="C22" s="208">
        <v>11</v>
      </c>
      <c r="D22" s="115">
        <v>156329</v>
      </c>
    </row>
    <row r="23" spans="1:4" x14ac:dyDescent="0.2">
      <c r="A23" s="157" t="s">
        <v>92</v>
      </c>
      <c r="B23" s="158" t="s">
        <v>2329</v>
      </c>
      <c r="C23" s="208">
        <v>12</v>
      </c>
      <c r="D23" s="115">
        <v>619956</v>
      </c>
    </row>
    <row r="24" spans="1:4" x14ac:dyDescent="0.2">
      <c r="A24" s="155" t="s">
        <v>2330</v>
      </c>
      <c r="B24" s="156" t="s">
        <v>4108</v>
      </c>
      <c r="C24" s="208">
        <v>13</v>
      </c>
      <c r="D24" s="115">
        <v>1585807</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4595887</v>
      </c>
    </row>
    <row r="32" spans="1:4" x14ac:dyDescent="0.2">
      <c r="A32" s="157"/>
      <c r="B32" s="156" t="s">
        <v>909</v>
      </c>
      <c r="C32" s="208">
        <v>21</v>
      </c>
      <c r="D32" s="115"/>
    </row>
    <row r="33" spans="1:4" x14ac:dyDescent="0.2">
      <c r="A33" s="155" t="s">
        <v>80</v>
      </c>
      <c r="B33" s="156" t="s">
        <v>2419</v>
      </c>
      <c r="C33" s="208">
        <v>22</v>
      </c>
      <c r="D33" s="114">
        <f>SUM(D34:D41)</f>
        <v>3010080</v>
      </c>
    </row>
    <row r="34" spans="1:4" x14ac:dyDescent="0.2">
      <c r="A34" s="157" t="s">
        <v>81</v>
      </c>
      <c r="B34" s="158" t="s">
        <v>82</v>
      </c>
      <c r="C34" s="208">
        <v>23</v>
      </c>
      <c r="D34" s="115">
        <v>529157</v>
      </c>
    </row>
    <row r="35" spans="1:4" x14ac:dyDescent="0.2">
      <c r="A35" s="157" t="s">
        <v>83</v>
      </c>
      <c r="B35" s="158" t="s">
        <v>84</v>
      </c>
      <c r="C35" s="208">
        <v>24</v>
      </c>
      <c r="D35" s="115">
        <v>1169564</v>
      </c>
    </row>
    <row r="36" spans="1:4" x14ac:dyDescent="0.2">
      <c r="A36" s="157" t="s">
        <v>85</v>
      </c>
      <c r="B36" s="158" t="s">
        <v>86</v>
      </c>
      <c r="C36" s="208">
        <v>25</v>
      </c>
      <c r="D36" s="115">
        <v>7766</v>
      </c>
    </row>
    <row r="37" spans="1:4" x14ac:dyDescent="0.2">
      <c r="A37" s="157" t="s">
        <v>87</v>
      </c>
      <c r="B37" s="158" t="s">
        <v>88</v>
      </c>
      <c r="C37" s="208">
        <v>26</v>
      </c>
      <c r="D37" s="115">
        <v>267000</v>
      </c>
    </row>
    <row r="38" spans="1:4" x14ac:dyDescent="0.2">
      <c r="A38" s="157" t="s">
        <v>2746</v>
      </c>
      <c r="B38" s="158" t="s">
        <v>2747</v>
      </c>
      <c r="C38" s="208">
        <v>27</v>
      </c>
      <c r="D38" s="115"/>
    </row>
    <row r="39" spans="1:4" x14ac:dyDescent="0.2">
      <c r="A39" s="157" t="s">
        <v>89</v>
      </c>
      <c r="B39" s="158" t="s">
        <v>90</v>
      </c>
      <c r="C39" s="208">
        <v>28</v>
      </c>
      <c r="D39" s="115">
        <v>256678</v>
      </c>
    </row>
    <row r="40" spans="1:4" x14ac:dyDescent="0.2">
      <c r="A40" s="157" t="s">
        <v>91</v>
      </c>
      <c r="B40" s="158" t="s">
        <v>1564</v>
      </c>
      <c r="C40" s="208">
        <v>29</v>
      </c>
      <c r="D40" s="115">
        <v>156329</v>
      </c>
    </row>
    <row r="41" spans="1:4" x14ac:dyDescent="0.2">
      <c r="A41" s="157" t="s">
        <v>92</v>
      </c>
      <c r="B41" s="158" t="s">
        <v>2329</v>
      </c>
      <c r="C41" s="208">
        <v>30</v>
      </c>
      <c r="D41" s="115">
        <v>623586</v>
      </c>
    </row>
    <row r="42" spans="1:4" x14ac:dyDescent="0.2">
      <c r="A42" s="160" t="s">
        <v>2330</v>
      </c>
      <c r="B42" s="156" t="s">
        <v>4108</v>
      </c>
      <c r="C42" s="208">
        <v>31</v>
      </c>
      <c r="D42" s="115">
        <v>1585807</v>
      </c>
    </row>
    <row r="43" spans="1:4" x14ac:dyDescent="0.2">
      <c r="A43" s="160" t="s">
        <v>996</v>
      </c>
      <c r="B43" s="156" t="s">
        <v>2420</v>
      </c>
      <c r="C43" s="208">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156" t="s">
        <v>2421</v>
      </c>
      <c r="C49" s="208">
        <v>38</v>
      </c>
      <c r="D49" s="114">
        <f>D12+D13-D31</f>
        <v>81512</v>
      </c>
    </row>
    <row r="50" spans="1:4" x14ac:dyDescent="0.2">
      <c r="A50" s="163"/>
      <c r="B50" s="156" t="s">
        <v>2422</v>
      </c>
      <c r="C50" s="208">
        <v>39</v>
      </c>
      <c r="D50" s="114">
        <f>D51+D56+D97+D102</f>
        <v>807</v>
      </c>
    </row>
    <row r="51" spans="1:4" x14ac:dyDescent="0.2">
      <c r="A51" s="161"/>
      <c r="B51" s="156" t="s">
        <v>3551</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3680</v>
      </c>
      <c r="C56" s="208">
        <v>45</v>
      </c>
      <c r="D56" s="114">
        <f>D57+D62+D67+D72+D77+D82+D87+D92</f>
        <v>807</v>
      </c>
    </row>
    <row r="57" spans="1:4" x14ac:dyDescent="0.2">
      <c r="A57" s="155" t="s">
        <v>81</v>
      </c>
      <c r="B57" s="156" t="s">
        <v>3681</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3682</v>
      </c>
      <c r="C62" s="208">
        <v>51</v>
      </c>
      <c r="D62" s="114">
        <f>SUM(D63:D66)</f>
        <v>0</v>
      </c>
    </row>
    <row r="63" spans="1:4" x14ac:dyDescent="0.2">
      <c r="A63" s="157"/>
      <c r="B63" s="158" t="s">
        <v>3280</v>
      </c>
      <c r="C63" s="208">
        <v>52</v>
      </c>
      <c r="D63" s="115"/>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3683</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3684</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3685</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3686</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3687</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3688</v>
      </c>
      <c r="C92" s="208">
        <v>81</v>
      </c>
      <c r="D92" s="114">
        <f>SUM(D93:D96)</f>
        <v>807</v>
      </c>
    </row>
    <row r="93" spans="1:4" x14ac:dyDescent="0.2">
      <c r="A93" s="155"/>
      <c r="B93" s="158" t="s">
        <v>3280</v>
      </c>
      <c r="C93" s="208">
        <v>82</v>
      </c>
      <c r="D93" s="115"/>
    </row>
    <row r="94" spans="1:4" x14ac:dyDescent="0.2">
      <c r="A94" s="155"/>
      <c r="B94" s="158" t="s">
        <v>3281</v>
      </c>
      <c r="C94" s="208">
        <v>83</v>
      </c>
      <c r="D94" s="115">
        <v>54</v>
      </c>
    </row>
    <row r="95" spans="1:4" x14ac:dyDescent="0.2">
      <c r="A95" s="155"/>
      <c r="B95" s="158" t="s">
        <v>3282</v>
      </c>
      <c r="C95" s="208">
        <v>84</v>
      </c>
      <c r="D95" s="115">
        <v>753</v>
      </c>
    </row>
    <row r="96" spans="1:4" x14ac:dyDescent="0.2">
      <c r="A96" s="155"/>
      <c r="B96" s="158" t="s">
        <v>3283</v>
      </c>
      <c r="C96" s="208">
        <v>85</v>
      </c>
      <c r="D96" s="115"/>
    </row>
    <row r="97" spans="1:4" x14ac:dyDescent="0.2">
      <c r="A97" s="155" t="s">
        <v>2330</v>
      </c>
      <c r="B97" s="156" t="s">
        <v>3690</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3691</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3692</v>
      </c>
      <c r="C108" s="208">
        <v>97</v>
      </c>
      <c r="D108" s="114">
        <f>SUM(D109:D112)</f>
        <v>80705</v>
      </c>
    </row>
    <row r="109" spans="1:4" x14ac:dyDescent="0.2">
      <c r="A109" s="157"/>
      <c r="B109" s="164" t="s">
        <v>909</v>
      </c>
      <c r="C109" s="208">
        <v>98</v>
      </c>
      <c r="D109" s="115"/>
    </row>
    <row r="110" spans="1:4" x14ac:dyDescent="0.2">
      <c r="A110" s="157" t="s">
        <v>80</v>
      </c>
      <c r="B110" s="164" t="s">
        <v>1176</v>
      </c>
      <c r="C110" s="208">
        <v>99</v>
      </c>
      <c r="D110" s="115">
        <v>80705</v>
      </c>
    </row>
    <row r="111" spans="1:4" x14ac:dyDescent="0.2">
      <c r="A111" s="157" t="s">
        <v>2330</v>
      </c>
      <c r="B111" s="164" t="s">
        <v>4108</v>
      </c>
      <c r="C111" s="208">
        <v>100</v>
      </c>
      <c r="D111" s="115"/>
    </row>
    <row r="112" spans="1:4" x14ac:dyDescent="0.2">
      <c r="A112" s="165" t="s">
        <v>996</v>
      </c>
      <c r="B112" s="166" t="s">
        <v>3284</v>
      </c>
      <c r="C112" s="151">
        <v>101</v>
      </c>
      <c r="D112" s="116"/>
    </row>
    <row r="113" spans="1:4" x14ac:dyDescent="0.2">
      <c r="A113" s="292" t="s">
        <v>3689</v>
      </c>
      <c r="B113" s="209"/>
      <c r="C113" s="170"/>
      <c r="D113" s="171"/>
    </row>
    <row r="114" spans="1:4" x14ac:dyDescent="0.2">
      <c r="C114" s="170"/>
      <c r="D114" s="171"/>
    </row>
    <row r="116" spans="1:4" x14ac:dyDescent="0.2">
      <c r="A116" s="172" t="s">
        <v>1033</v>
      </c>
      <c r="B116" s="172"/>
      <c r="C116" s="455" t="s">
        <v>1251</v>
      </c>
      <c r="D116" s="455"/>
    </row>
    <row r="117" spans="1:4" x14ac:dyDescent="0.2">
      <c r="A117" s="172" t="str">
        <f>IF(RefStr!H25&lt;&gt;"", "Osoba za kontaktiranje: " &amp; RefStr!H25,"Osoba za kontaktiranje: _________________________________________")</f>
        <v>Osoba za kontaktiranje: TATJANA BOSANAC</v>
      </c>
      <c r="B117" s="172"/>
      <c r="C117" s="174"/>
      <c r="D117" s="174"/>
    </row>
    <row r="118" spans="1:4" x14ac:dyDescent="0.2">
      <c r="A118" s="172" t="str">
        <f>IF(RefStr!H27="","Telefon za kontakt: _________________","Telefon za kontakt: " &amp; RefStr!H27)</f>
        <v>Telefon za kontakt: 033563066</v>
      </c>
      <c r="B118" s="172"/>
      <c r="C118" s="173"/>
      <c r="D118" s="173"/>
    </row>
    <row r="119" spans="1:4" x14ac:dyDescent="0.2">
      <c r="A119" s="172" t="str">
        <f>IF(RefStr!H33="","Odgovorna osoba: _____________________________","Odgovorna osoba: " &amp; RefStr!H33)</f>
        <v>Odgovorna osoba: ROBERT GRABAR</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307"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3910</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6</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32998</v>
      </c>
      <c r="P3" s="320">
        <f>RefStr!B20</f>
        <v>0</v>
      </c>
      <c r="Q3" s="324" t="str">
        <f>RefStr!I8</f>
        <v>DA</v>
      </c>
    </row>
    <row r="4" spans="1:21" ht="20.100000000000001" customHeight="1" x14ac:dyDescent="0.2">
      <c r="A4" s="491" t="s">
        <v>2187</v>
      </c>
      <c r="B4" s="492"/>
      <c r="C4" s="493"/>
      <c r="E4" s="318">
        <f>SUM(E5:E17)</f>
        <v>0</v>
      </c>
      <c r="F4" s="318">
        <f>SUM(F5:F17)</f>
        <v>1</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4239</v>
      </c>
      <c r="E6" s="318">
        <f>MAX(G6:L6)</f>
        <v>0</v>
      </c>
      <c r="F6" s="318">
        <v>0</v>
      </c>
      <c r="G6" s="317">
        <f>IF(AND(OR($H$3=3,$H$3=9),$I$3=23),1,0)</f>
        <v>0</v>
      </c>
      <c r="H6" s="317">
        <f>IF(AND(OR($H$3=3,$H$3=9),$I$3=12,OR($J$3&lt;&gt;"NE",$K$3&lt;&gt;"NE",$L$3&lt;&gt;"NE",M3&lt;&gt;"NE",N3&lt;&gt;"DA")),1,0)</f>
        <v>0</v>
      </c>
      <c r="T6" s="319">
        <f>IF(LOOKUP($O$3,T7:T52,T7:T52)=$O$3,1,0)</f>
        <v>0</v>
      </c>
      <c r="U6" s="319">
        <f>IF(LOOKUP($O$3,U7:U275,U7:U275)=$O$3,1,0)</f>
        <v>1</v>
      </c>
    </row>
    <row r="7" spans="1:21" ht="98.25" customHeight="1" x14ac:dyDescent="0.2">
      <c r="A7" s="306">
        <f>1+A6</f>
        <v>3</v>
      </c>
      <c r="B7" s="307" t="str">
        <f>IF(E7=1,"Pogreška",IF(F7=1,"Provjera","O.K."))</f>
        <v>Provjera</v>
      </c>
      <c r="C7" s="310" t="s">
        <v>3604</v>
      </c>
      <c r="E7" s="318">
        <f>MAX(G7:K7)</f>
        <v>0</v>
      </c>
      <c r="F7" s="318">
        <f>MAX(L7:Q7)</f>
        <v>1</v>
      </c>
      <c r="G7" s="317">
        <f>IF(AND($Q$3&lt;&gt;"NE",$Q$3&lt;&gt;"DA"),1,0)</f>
        <v>0</v>
      </c>
      <c r="H7" s="317">
        <f>IF(AND($Q$3="DA",$I$3&lt;&gt;11,$I$3&lt;&gt;22),1,0)</f>
        <v>0</v>
      </c>
      <c r="I7" s="316">
        <f>IF(AND($Q$3="DA",$I$3=22,OR(H3=3,H3=9)),1,0)</f>
        <v>0</v>
      </c>
      <c r="J7" s="316">
        <f>IF(AND($Q$3="DA",U6=0),1,0)</f>
        <v>0</v>
      </c>
      <c r="L7" s="316">
        <f>IF($Q$3="DA",1,0)</f>
        <v>1</v>
      </c>
      <c r="T7" s="318">
        <v>0</v>
      </c>
      <c r="U7" s="318">
        <v>0</v>
      </c>
    </row>
    <row r="8" spans="1:21" ht="60.75" customHeight="1" x14ac:dyDescent="0.2">
      <c r="A8" s="306">
        <f t="shared" si="0"/>
        <v>4</v>
      </c>
      <c r="B8" s="307" t="str">
        <f>IF(E8=1,"Pogreška",IF(F8=1,"Provjera","O.K."))</f>
        <v>O.K.</v>
      </c>
      <c r="C8" s="311" t="s">
        <v>4070</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3552</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3553</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3554</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3555</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4090</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3880</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3881</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5</v>
      </c>
      <c r="T23" s="318">
        <v>3277</v>
      </c>
      <c r="U23" s="318">
        <v>25353</v>
      </c>
    </row>
    <row r="24" spans="1:21" ht="48.75" customHeight="1" x14ac:dyDescent="0.2">
      <c r="A24" s="306">
        <f>1+A22</f>
        <v>18</v>
      </c>
      <c r="B24" s="307" t="str">
        <f t="shared" si="1"/>
        <v>O.K.</v>
      </c>
      <c r="C24" s="310" t="s">
        <v>4071</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3521</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3522</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3523</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3526</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3525</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3524</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3527</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3528</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3529</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3530</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3531</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3532</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3489</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3490</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4081</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4025</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4072</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3535</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4017</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4023</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3534</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3536</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4011</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4136</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4137</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4138</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4298</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Provjera</v>
      </c>
      <c r="C222" s="350" t="s">
        <v>2081</v>
      </c>
      <c r="E222" s="318">
        <v>0</v>
      </c>
      <c r="F222" s="318">
        <f t="shared" si="19"/>
        <v>1</v>
      </c>
      <c r="L222" s="316">
        <f>IF(AND(PRRAS!D123&gt;0,SUM(PRRAS!D716:'PRRAS'!D718)=0),1,0)</f>
        <v>1</v>
      </c>
      <c r="M222" s="316">
        <f>IF(AND(PRRAS!E123&gt;0,SUM(PRRAS!E716:'PRRAS'!E718)=0),1,0)</f>
        <v>1</v>
      </c>
      <c r="U222" s="318">
        <v>36838</v>
      </c>
    </row>
    <row r="223" spans="1:21" ht="50.1" customHeight="1" x14ac:dyDescent="0.2">
      <c r="A223" s="306">
        <f t="shared" si="16"/>
        <v>217</v>
      </c>
      <c r="B223" s="307" t="str">
        <f t="shared" si="20"/>
        <v>Provjera</v>
      </c>
      <c r="C223" s="350" t="s">
        <v>3974</v>
      </c>
      <c r="E223" s="318">
        <v>0</v>
      </c>
      <c r="F223" s="318">
        <f t="shared" si="19"/>
        <v>1</v>
      </c>
      <c r="G223" s="340"/>
      <c r="H223" s="340"/>
      <c r="L223" s="316">
        <f>IF(AND(PRRAS!D164&gt;0,SUM(PRRAS!D722:D723)=0),1,0)</f>
        <v>1</v>
      </c>
      <c r="M223" s="316">
        <f>IF(AND(PRRAS!E164&gt;0,SUM(PRRAS!E722:E723)=0),1,0)</f>
        <v>0</v>
      </c>
      <c r="U223" s="318">
        <v>36846</v>
      </c>
    </row>
    <row r="224" spans="1:21" ht="35.1" customHeight="1" x14ac:dyDescent="0.2">
      <c r="A224" s="306">
        <f t="shared" si="16"/>
        <v>218</v>
      </c>
      <c r="B224" s="307" t="str">
        <f t="shared" si="20"/>
        <v>Provjera</v>
      </c>
      <c r="C224" s="350" t="s">
        <v>3975</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O.K.</v>
      </c>
      <c r="C225" s="350" t="s">
        <v>3976</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3977</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3978</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3651</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2811</v>
      </c>
      <c r="E232" s="318">
        <v>0</v>
      </c>
      <c r="F232" s="318">
        <f t="shared" si="19"/>
        <v>1</v>
      </c>
      <c r="L232" s="316">
        <f>IF(AND(PRRAS!D271&gt;0,PRRAS!D835=0),1,0)</f>
        <v>1</v>
      </c>
      <c r="M232" s="316">
        <f>IF(AND(PRRAS!E271&gt;0,PRRAS!E835=0),1,0)</f>
        <v>1</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3533</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4066</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4067</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4068</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4264</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4265</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4266</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4080</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4316</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4317</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4318</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4018</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4319</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4010</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4022</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4019</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4020</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4021</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Procelnik</cp:lastModifiedBy>
  <cp:lastPrinted>2022-02-14T12:17:47Z</cp:lastPrinted>
  <dcterms:created xsi:type="dcterms:W3CDTF">2001-11-21T09:32:18Z</dcterms:created>
  <dcterms:modified xsi:type="dcterms:W3CDTF">2023-06-23T06:26:18Z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