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19\"/>
    </mc:Choice>
  </mc:AlternateContent>
  <xr:revisionPtr revIDLastSave="0" documentId="8_{2AD55D73-139B-456D-8DAD-4DD2D9562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0" r:id="rId1"/>
  </sheets>
  <externalReferences>
    <externalReference r:id="rId2"/>
  </externalReferences>
  <definedNames>
    <definedName name="_xlnm._FilterDatabase" localSheetId="0" hidden="1">DIRH!$D$1:$D$112</definedName>
    <definedName name="_xlnm.Print_Titles" localSheetId="0">DIRH!$1:$1</definedName>
    <definedName name="_xlnm.Print_Area" localSheetId="0">DIRH!$A$1:$M$111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0" l="1"/>
  <c r="I87" i="10"/>
  <c r="J87" i="10"/>
  <c r="K87" i="10"/>
  <c r="L87" i="10"/>
  <c r="M87" i="10"/>
  <c r="G72" i="10" l="1"/>
  <c r="G66" i="10"/>
  <c r="G78" i="10"/>
  <c r="L65" i="10"/>
  <c r="M65" i="10"/>
  <c r="H78" i="10"/>
  <c r="I78" i="10"/>
  <c r="J78" i="10"/>
  <c r="K78" i="10"/>
  <c r="L78" i="10"/>
  <c r="M78" i="10"/>
  <c r="E78" i="10"/>
  <c r="G85" i="10"/>
  <c r="J85" i="10"/>
  <c r="J84" i="10" s="1"/>
  <c r="M85" i="10"/>
  <c r="M84" i="10" s="1"/>
  <c r="E87" i="10"/>
  <c r="E84" i="10" s="1"/>
  <c r="F87" i="10"/>
  <c r="G87" i="10"/>
  <c r="H84" i="10"/>
  <c r="I84" i="10"/>
  <c r="L84" i="10"/>
  <c r="G90" i="10"/>
  <c r="H90" i="10"/>
  <c r="I90" i="10"/>
  <c r="J90" i="10"/>
  <c r="K90" i="10"/>
  <c r="L90" i="10"/>
  <c r="M90" i="10"/>
  <c r="H72" i="10"/>
  <c r="I72" i="10"/>
  <c r="J72" i="10"/>
  <c r="K72" i="10"/>
  <c r="L72" i="10"/>
  <c r="M72" i="10"/>
  <c r="F72" i="10"/>
  <c r="E72" i="10"/>
  <c r="H66" i="10"/>
  <c r="H65" i="10" s="1"/>
  <c r="I66" i="10"/>
  <c r="I65" i="10" s="1"/>
  <c r="J66" i="10"/>
  <c r="K66" i="10"/>
  <c r="L66" i="10"/>
  <c r="M66" i="10"/>
  <c r="H58" i="10"/>
  <c r="I58" i="10"/>
  <c r="J58" i="10"/>
  <c r="K58" i="10"/>
  <c r="L58" i="10"/>
  <c r="M58" i="10"/>
  <c r="G58" i="10"/>
  <c r="H51" i="10"/>
  <c r="I51" i="10"/>
  <c r="J51" i="10"/>
  <c r="K51" i="10"/>
  <c r="L51" i="10"/>
  <c r="M51" i="10"/>
  <c r="G51" i="10"/>
  <c r="H49" i="10"/>
  <c r="I49" i="10"/>
  <c r="J49" i="10"/>
  <c r="K49" i="10"/>
  <c r="L49" i="10"/>
  <c r="M49" i="10"/>
  <c r="G49" i="10"/>
  <c r="H39" i="10"/>
  <c r="I39" i="10"/>
  <c r="J39" i="10"/>
  <c r="K39" i="10"/>
  <c r="L39" i="10"/>
  <c r="M39" i="10"/>
  <c r="G39" i="10"/>
  <c r="J32" i="10"/>
  <c r="G32" i="10"/>
  <c r="H32" i="10"/>
  <c r="I32" i="10"/>
  <c r="K32" i="10"/>
  <c r="L32" i="10"/>
  <c r="M32" i="10"/>
  <c r="H27" i="10"/>
  <c r="I27" i="10"/>
  <c r="J27" i="10"/>
  <c r="K27" i="10"/>
  <c r="L27" i="10"/>
  <c r="M27" i="10"/>
  <c r="G27" i="10"/>
  <c r="H24" i="10"/>
  <c r="I24" i="10"/>
  <c r="J24" i="10"/>
  <c r="K24" i="10"/>
  <c r="L24" i="10"/>
  <c r="M24" i="10"/>
  <c r="G24" i="10"/>
  <c r="H22" i="10"/>
  <c r="I22" i="10"/>
  <c r="J22" i="10"/>
  <c r="K22" i="10"/>
  <c r="L22" i="10"/>
  <c r="M22" i="10"/>
  <c r="G22" i="10"/>
  <c r="H19" i="10"/>
  <c r="I19" i="10"/>
  <c r="J19" i="10"/>
  <c r="K19" i="10"/>
  <c r="L19" i="10"/>
  <c r="M19" i="10"/>
  <c r="G19" i="10"/>
  <c r="H69" i="10"/>
  <c r="I69" i="10"/>
  <c r="J69" i="10"/>
  <c r="K69" i="10"/>
  <c r="K65" i="10" s="1"/>
  <c r="L69" i="10"/>
  <c r="M69" i="10"/>
  <c r="G69" i="10"/>
  <c r="K94" i="10"/>
  <c r="K92" i="10" s="1"/>
  <c r="K97" i="10"/>
  <c r="L94" i="10"/>
  <c r="L92" i="10" s="1"/>
  <c r="H94" i="10"/>
  <c r="H92" i="10" s="1"/>
  <c r="H97" i="10"/>
  <c r="E94" i="10"/>
  <c r="E92" i="10" s="1"/>
  <c r="E90" i="10" s="1"/>
  <c r="E97" i="10"/>
  <c r="F94" i="10"/>
  <c r="F89" i="10" s="1"/>
  <c r="F65" i="10"/>
  <c r="E65" i="10"/>
  <c r="H104" i="10"/>
  <c r="H103" i="10" s="1"/>
  <c r="H5" i="10" s="1"/>
  <c r="I104" i="10"/>
  <c r="I103" i="10" s="1"/>
  <c r="I5" i="10" s="1"/>
  <c r="J104" i="10"/>
  <c r="J103" i="10" s="1"/>
  <c r="J5" i="10" s="1"/>
  <c r="K104" i="10"/>
  <c r="K103" i="10" s="1"/>
  <c r="K5" i="10" s="1"/>
  <c r="L104" i="10"/>
  <c r="L103" i="10" s="1"/>
  <c r="L5" i="10" s="1"/>
  <c r="M104" i="10"/>
  <c r="M103" i="10" s="1"/>
  <c r="M5" i="10" s="1"/>
  <c r="G104" i="10"/>
  <c r="G103" i="10" s="1"/>
  <c r="G5" i="10" s="1"/>
  <c r="I94" i="10"/>
  <c r="I92" i="10" s="1"/>
  <c r="E5" i="10"/>
  <c r="F5" i="10"/>
  <c r="E27" i="10"/>
  <c r="F27" i="10"/>
  <c r="K99" i="10"/>
  <c r="L99" i="10"/>
  <c r="H100" i="10"/>
  <c r="H99" i="10" s="1"/>
  <c r="E19" i="10"/>
  <c r="E22" i="10"/>
  <c r="E24" i="10"/>
  <c r="E32" i="10"/>
  <c r="E39" i="10"/>
  <c r="E49" i="10"/>
  <c r="E51" i="10"/>
  <c r="E58" i="10"/>
  <c r="E100" i="10"/>
  <c r="E99" i="10" s="1"/>
  <c r="F19" i="10"/>
  <c r="F22" i="10"/>
  <c r="F24" i="10"/>
  <c r="F32" i="10"/>
  <c r="F39" i="10"/>
  <c r="F49" i="10"/>
  <c r="F100" i="10"/>
  <c r="F99" i="10" s="1"/>
  <c r="M99" i="10"/>
  <c r="J99" i="10"/>
  <c r="G99" i="10"/>
  <c r="K100" i="10"/>
  <c r="L100" i="10"/>
  <c r="M100" i="10"/>
  <c r="J100" i="10"/>
  <c r="G100" i="10"/>
  <c r="M94" i="10"/>
  <c r="M97" i="10"/>
  <c r="M92" i="10"/>
  <c r="J94" i="10"/>
  <c r="J97" i="10"/>
  <c r="J92" i="10"/>
  <c r="G92" i="10"/>
  <c r="G94" i="10"/>
  <c r="G97" i="10"/>
  <c r="K8" i="10"/>
  <c r="K12" i="10"/>
  <c r="L8" i="10"/>
  <c r="L12" i="10"/>
  <c r="M8" i="10"/>
  <c r="M10" i="10"/>
  <c r="M12" i="10"/>
  <c r="J8" i="10"/>
  <c r="J10" i="10"/>
  <c r="J12" i="10"/>
  <c r="G8" i="10"/>
  <c r="G10" i="10"/>
  <c r="G12" i="10"/>
  <c r="H8" i="10"/>
  <c r="I8" i="10"/>
  <c r="H12" i="10"/>
  <c r="I12" i="10"/>
  <c r="E12" i="10"/>
  <c r="F12" i="10"/>
  <c r="M60" i="10"/>
  <c r="J60" i="10"/>
  <c r="G60" i="10"/>
  <c r="J65" i="10" l="1"/>
  <c r="G65" i="10"/>
  <c r="E89" i="10"/>
  <c r="E85" i="10" s="1"/>
  <c r="E69" i="10" s="1"/>
  <c r="E66" i="10" s="1"/>
  <c r="K18" i="10"/>
  <c r="K10" i="10" s="1"/>
  <c r="K7" i="10" s="1"/>
  <c r="G18" i="10"/>
  <c r="G89" i="10"/>
  <c r="G3" i="10" s="1"/>
  <c r="L89" i="10"/>
  <c r="L85" i="10" s="1"/>
  <c r="K89" i="10"/>
  <c r="K85" i="10" s="1"/>
  <c r="J89" i="10"/>
  <c r="F85" i="10"/>
  <c r="G84" i="10"/>
  <c r="M89" i="10"/>
  <c r="H89" i="10"/>
  <c r="H85" i="10" s="1"/>
  <c r="K84" i="10"/>
  <c r="I85" i="10"/>
  <c r="F84" i="10"/>
  <c r="J18" i="10"/>
  <c r="I18" i="10"/>
  <c r="L18" i="10"/>
  <c r="H18" i="10"/>
  <c r="H10" i="10" s="1"/>
  <c r="M18" i="10"/>
  <c r="E18" i="10"/>
  <c r="E10" i="10" s="1"/>
  <c r="E8" i="10" s="1"/>
  <c r="E7" i="10" s="1"/>
  <c r="M7" i="10"/>
  <c r="H7" i="10"/>
  <c r="J7" i="10"/>
  <c r="J3" i="10" s="1"/>
  <c r="F18" i="10"/>
  <c r="G7" i="10"/>
  <c r="I7" i="10"/>
  <c r="I3" i="10" s="1"/>
  <c r="F92" i="10"/>
  <c r="F3" i="10" s="1"/>
  <c r="E3" i="10"/>
  <c r="I2" i="10" l="1"/>
  <c r="I6" i="10"/>
  <c r="G2" i="10"/>
  <c r="G6" i="10"/>
  <c r="K3" i="10"/>
  <c r="J2" i="10"/>
  <c r="J6" i="10"/>
  <c r="H3" i="10"/>
  <c r="F69" i="10"/>
  <c r="F66" i="10" s="1"/>
  <c r="I4" i="10"/>
  <c r="M3" i="10"/>
  <c r="F6" i="10"/>
  <c r="F10" i="10"/>
  <c r="F8" i="10" s="1"/>
  <c r="F7" i="10" s="1"/>
  <c r="E2" i="10"/>
  <c r="I10" i="10"/>
  <c r="F2" i="10"/>
  <c r="E6" i="10"/>
  <c r="L10" i="10"/>
  <c r="L7" i="10" s="1"/>
  <c r="L3" i="10" s="1"/>
  <c r="L4" i="10"/>
  <c r="E4" i="10"/>
  <c r="F4" i="10"/>
  <c r="K2" i="10" l="1"/>
  <c r="K6" i="10"/>
  <c r="K4" i="10"/>
  <c r="H6" i="10"/>
  <c r="H2" i="10"/>
  <c r="H4" i="10"/>
  <c r="M6" i="10"/>
  <c r="M2" i="10"/>
  <c r="L2" i="10"/>
  <c r="L6" i="10"/>
  <c r="E104" i="10"/>
  <c r="E103" i="10"/>
  <c r="F104" i="10"/>
  <c r="F103" i="10"/>
</calcChain>
</file>

<file path=xl/sharedStrings.xml><?xml version="1.0" encoding="utf-8"?>
<sst xmlns="http://schemas.openxmlformats.org/spreadsheetml/2006/main" count="390" uniqueCount="132">
  <si>
    <t>11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</si>
  <si>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</si>
  <si>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</si>
  <si>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</si>
  <si>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</si>
  <si>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</si>
  <si>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</si>
  <si>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</si>
  <si>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</si>
  <si>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</si>
  <si>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</si>
  <si>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</si>
  <si>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</si>
  <si>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</si>
  <si>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</si>
  <si>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 enosti</t>
  </si>
  <si>
    <t>321</t>
  </si>
  <si>
    <t>Naknade troškova zaposlenima</t>
  </si>
  <si>
    <t>3211</t>
  </si>
  <si>
    <t>Službena putovanja</t>
  </si>
  <si>
    <t>3212</t>
  </si>
  <si>
    <t>Naknade za prijevoz, za rad na terenu i odvojeni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</si>
  <si>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</si>
  <si>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</si>
  <si>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</si>
  <si>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</si>
  <si>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</si>
  <si>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</si>
  <si>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</si>
  <si>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</si>
  <si>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</si>
  <si>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</si>
  <si>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</si>
  <si>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</si>
  <si>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</si>
  <si>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</si>
  <si>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</si>
  <si>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</si>
  <si>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</si>
  <si>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</si>
  <si>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</si>
  <si>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</si>
  <si>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</si>
  <si>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</si>
  <si>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</si>
  <si>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</si>
  <si>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</si>
  <si>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</si>
  <si>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</si>
  <si>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</si>
  <si>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</si>
  <si>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</si>
  <si>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</si>
  <si>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</si>
  <si>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3293</t>
  </si>
  <si>
    <t>Reprezentacija</t>
  </si>
  <si>
    <t>3294</t>
  </si>
  <si>
    <t>3295</t>
  </si>
  <si>
    <t>Pristojbe i naknade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</si>
  <si>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</si>
  <si>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</si>
  <si>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</si>
  <si>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</si>
  <si>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</si>
  <si>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</si>
  <si>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</si>
  <si>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Ostali nespomenuti financijski rashodi</t>
  </si>
  <si>
    <t>INFORMATIZACIJA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</si>
  <si>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</si>
  <si>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</si>
  <si>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</si>
  <si>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</si>
  <si>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</si>
  <si>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</si>
  <si>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</si>
  <si>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</si>
  <si>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OBNOVA VOZNOG PARKA</t>
  </si>
  <si>
    <t>Troškovi sudskih postupaka</t>
  </si>
  <si>
    <t>Ostale naknade troškova zaposlenima</t>
  </si>
  <si>
    <t>Izvor</t>
  </si>
  <si>
    <t>Nematerijalna proizvedena imovina</t>
  </si>
  <si>
    <t>ADMINISTRACIJA I UPRAVLJANJE</t>
  </si>
  <si>
    <t>OPREMANJE</t>
  </si>
  <si>
    <t>Funk. podr.</t>
  </si>
  <si>
    <t>0411</t>
  </si>
  <si>
    <t>0442</t>
  </si>
  <si>
    <t>51</t>
  </si>
  <si>
    <t>LIMIT</t>
  </si>
  <si>
    <t>Ulaganja u računalne programe</t>
  </si>
  <si>
    <t>Prijedlog plana       2019.</t>
  </si>
  <si>
    <t>Prijedlog plana       2020.</t>
  </si>
  <si>
    <t>Prijedlog plana       2021.</t>
  </si>
  <si>
    <t>Smanjenja</t>
  </si>
  <si>
    <t>Plan 2019.</t>
  </si>
  <si>
    <t>22505</t>
  </si>
  <si>
    <t>Državni inspektorat</t>
  </si>
  <si>
    <t xml:space="preserve"> Prijedlog plana 2020.</t>
  </si>
  <si>
    <t>Prijedlog plana 2021.</t>
  </si>
  <si>
    <t>A673018</t>
  </si>
  <si>
    <t>A673014</t>
  </si>
  <si>
    <t>NADZOR GRAĐENJA</t>
  </si>
  <si>
    <t>3222</t>
  </si>
  <si>
    <t>Materijal i sirovine</t>
  </si>
  <si>
    <t>K673015</t>
  </si>
  <si>
    <t>Prijevozna sredstva u cestovnom prometu</t>
  </si>
  <si>
    <t>423</t>
  </si>
  <si>
    <t>K673016</t>
  </si>
  <si>
    <t>4123</t>
  </si>
  <si>
    <t>Licence</t>
  </si>
  <si>
    <t>Nematerijalna imovina</t>
  </si>
  <si>
    <t>412</t>
  </si>
  <si>
    <t>K673017</t>
  </si>
  <si>
    <t>A673013</t>
  </si>
  <si>
    <t>PROJEKT PROSAFE</t>
  </si>
  <si>
    <t>A673020</t>
  </si>
  <si>
    <t>NADZOR SASTAVNICA OKOLIŠA</t>
  </si>
  <si>
    <t>3227</t>
  </si>
  <si>
    <t>Službena, radna i zaštitna odjeća i obuća</t>
  </si>
  <si>
    <t>3213 Inspekcijski nadzor</t>
  </si>
  <si>
    <t>3214</t>
  </si>
  <si>
    <t>Ostale naknade trškova zaposlenima</t>
  </si>
  <si>
    <t>Materijal i dijelovi za tekuće i investicijsko održavanje</t>
  </si>
  <si>
    <t>Računalne usluge</t>
  </si>
  <si>
    <t>3292</t>
  </si>
  <si>
    <t xml:space="preserve">Premije osiguranja </t>
  </si>
  <si>
    <t>Tekuće pomoći proračunskim korisnicima drugih proračuna</t>
  </si>
  <si>
    <t>366</t>
  </si>
  <si>
    <t>Pomoći proračunskim korisnicima drugih proračuna</t>
  </si>
  <si>
    <t>Prijevozna sredstva</t>
  </si>
  <si>
    <t>Članarine i norme</t>
  </si>
  <si>
    <t xml:space="preserve">Članarine i norme </t>
  </si>
  <si>
    <t>Uređaji, strojevi i oprema za 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</si>
</sst>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- &quot;@"/>
  </numFmts>
  <fonts count="29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18"/>
      </bottom>
      <diagonal/>
    </border>
    <border>
      <left/>
      <right style="thin">
        <color indexed="18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</borders>
  <cellStyleXfs count="119">
    <xf numFmtId="0" fontId="0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9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" fillId="32" borderId="0"/>
    <xf numFmtId="0" fontId="26" fillId="0" borderId="0"/>
    <xf numFmtId="4" fontId="2" fillId="31" borderId="1" applyNumberFormat="0" applyProtection="0">
      <alignment vertical="center"/>
    </xf>
    <xf numFmtId="4" fontId="2" fillId="31" borderId="1" applyNumberFormat="0" applyProtection="0">
      <alignment vertical="center"/>
    </xf>
    <xf numFmtId="4" fontId="13" fillId="33" borderId="1" applyNumberFormat="0" applyProtection="0">
      <alignment vertical="center"/>
    </xf>
    <xf numFmtId="4" fontId="13" fillId="33" borderId="1" applyNumberFormat="0" applyProtection="0">
      <alignment vertical="center"/>
    </xf>
    <xf numFmtId="4" fontId="2" fillId="33" borderId="1" applyNumberFormat="0" applyProtection="0">
      <alignment horizontal="left" vertical="center" indent="1" justifyLastLine="1"/>
    </xf>
    <xf numFmtId="4" fontId="2" fillId="33" borderId="1" applyNumberFormat="0" applyProtection="0">
      <alignment horizontal="left" vertical="center" indent="1" justifyLastLine="1"/>
    </xf>
    <xf numFmtId="0" fontId="6" fillId="31" borderId="2" applyNumberFormat="0" applyProtection="0">
      <alignment horizontal="left" vertical="top" indent="1"/>
    </xf>
    <xf numFmtId="0" fontId="6" fillId="31" borderId="2" applyNumberFormat="0" applyProtection="0">
      <alignment horizontal="left" vertical="top" indent="1"/>
    </xf>
    <xf numFmtId="0" fontId="6" fillId="31" borderId="2" applyNumberFormat="0" applyProtection="0">
      <alignment horizontal="left" vertical="top" indent="1"/>
    </xf>
    <xf numFmtId="4" fontId="2" fillId="6" borderId="1" applyNumberFormat="0" applyProtection="0">
      <alignment horizontal="left" vertical="center" indent="1" justifyLastLine="1"/>
    </xf>
    <xf numFmtId="4" fontId="2" fillId="6" borderId="1" applyNumberFormat="0" applyProtection="0">
      <alignment horizontal="left" vertical="center" indent="1" justifyLastLine="1"/>
    </xf>
    <xf numFmtId="4" fontId="2" fillId="2" borderId="1" applyNumberFormat="0" applyProtection="0">
      <alignment horizontal="right" vertical="center"/>
    </xf>
    <xf numFmtId="4" fontId="2" fillId="2" borderId="1" applyNumberFormat="0" applyProtection="0">
      <alignment horizontal="right" vertical="center"/>
    </xf>
    <xf numFmtId="4" fontId="2" fillId="34" borderId="1" applyNumberFormat="0" applyProtection="0">
      <alignment horizontal="right" vertical="center"/>
    </xf>
    <xf numFmtId="4" fontId="2" fillId="34" borderId="1" applyNumberFormat="0" applyProtection="0">
      <alignment horizontal="right" vertical="center"/>
    </xf>
    <xf numFmtId="4" fontId="2" fillId="27" borderId="3" applyNumberFormat="0" applyProtection="0">
      <alignment horizontal="right" vertical="center"/>
    </xf>
    <xf numFmtId="4" fontId="2" fillId="27" borderId="3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29" borderId="1" applyNumberFormat="0" applyProtection="0">
      <alignment horizontal="right" vertical="center"/>
    </xf>
    <xf numFmtId="4" fontId="2" fillId="29" borderId="1" applyNumberFormat="0" applyProtection="0">
      <alignment horizontal="right" vertical="center"/>
    </xf>
    <xf numFmtId="4" fontId="2" fillId="28" borderId="1" applyNumberFormat="0" applyProtection="0">
      <alignment horizontal="right" vertical="center"/>
    </xf>
    <xf numFmtId="4" fontId="2" fillId="28" borderId="1" applyNumberFormat="0" applyProtection="0">
      <alignment horizontal="right" vertical="center"/>
    </xf>
    <xf numFmtId="4" fontId="2" fillId="35" borderId="1" applyNumberFormat="0" applyProtection="0">
      <alignment horizontal="right" vertical="center"/>
    </xf>
    <xf numFmtId="4" fontId="2" fillId="35" borderId="1" applyNumberFormat="0" applyProtection="0">
      <alignment horizontal="right" vertical="center"/>
    </xf>
    <xf numFmtId="4" fontId="2" fillId="3" borderId="1" applyNumberFormat="0" applyProtection="0">
      <alignment horizontal="right" vertical="center"/>
    </xf>
    <xf numFmtId="4" fontId="2" fillId="3" borderId="1" applyNumberFormat="0" applyProtection="0">
      <alignment horizontal="right" vertical="center"/>
    </xf>
    <xf numFmtId="4" fontId="2" fillId="36" borderId="3" applyNumberFormat="0" applyProtection="0">
      <alignment horizontal="left" vertical="center" indent="1" justifyLastLine="1"/>
    </xf>
    <xf numFmtId="4" fontId="2" fillId="36" borderId="3" applyNumberFormat="0" applyProtection="0">
      <alignment horizontal="left" vertical="center" indent="1" justifyLastLine="1"/>
    </xf>
    <xf numFmtId="4" fontId="5" fillId="37" borderId="3" applyNumberFormat="0" applyProtection="0">
      <alignment horizontal="left" vertical="center" indent="1" justifyLastLine="1"/>
    </xf>
    <xf numFmtId="4" fontId="5" fillId="37" borderId="3" applyNumberFormat="0" applyProtection="0">
      <alignment horizontal="left" vertical="center" indent="1" justifyLastLine="1"/>
    </xf>
    <xf numFmtId="4" fontId="5" fillId="37" borderId="3" applyNumberFormat="0" applyProtection="0">
      <alignment horizontal="left" vertical="center" indent="1" justifyLastLine="1"/>
    </xf>
    <xf numFmtId="4" fontId="5" fillId="37" borderId="3" applyNumberFormat="0" applyProtection="0">
      <alignment horizontal="left" vertical="center" indent="1" justifyLastLine="1"/>
    </xf>
    <xf numFmtId="4" fontId="2" fillId="38" borderId="1" applyNumberFormat="0" applyProtection="0">
      <alignment horizontal="right" vertical="center"/>
    </xf>
    <xf numFmtId="4" fontId="2" fillId="38" borderId="1" applyNumberFormat="0" applyProtection="0">
      <alignment horizontal="right" vertical="center"/>
    </xf>
    <xf numFmtId="4" fontId="2" fillId="39" borderId="3" applyNumberFormat="0" applyProtection="0">
      <alignment horizontal="left" vertical="center" indent="1" justifyLastLine="1"/>
    </xf>
    <xf numFmtId="4" fontId="2" fillId="39" borderId="3" applyNumberFormat="0" applyProtection="0">
      <alignment horizontal="left" vertical="center" indent="1" justifyLastLine="1"/>
    </xf>
    <xf numFmtId="4" fontId="2" fillId="38" borderId="3" applyNumberFormat="0" applyProtection="0">
      <alignment horizontal="left" vertical="center" indent="1" justifyLastLine="1"/>
    </xf>
    <xf numFmtId="4" fontId="2" fillId="38" borderId="3" applyNumberFormat="0" applyProtection="0">
      <alignment horizontal="left" vertical="center" indent="1" justifyLastLine="1"/>
    </xf>
    <xf numFmtId="0" fontId="2" fillId="30" borderId="1" applyNumberFormat="0" applyProtection="0">
      <alignment horizontal="left" vertical="center" indent="1" justifyLastLine="1"/>
    </xf>
    <xf numFmtId="0" fontId="2" fillId="30" borderId="1" applyNumberFormat="0" applyProtection="0">
      <alignment horizontal="left" vertical="center" indent="1" justifyLastLine="1"/>
    </xf>
    <xf numFmtId="0" fontId="2" fillId="37" borderId="2" applyNumberFormat="0" applyProtection="0">
      <alignment horizontal="left" vertical="top" indent="1"/>
    </xf>
    <xf numFmtId="0" fontId="2" fillId="37" borderId="2" applyNumberFormat="0" applyProtection="0">
      <alignment horizontal="left" vertical="top" indent="1"/>
    </xf>
    <xf numFmtId="0" fontId="2" fillId="37" borderId="2" applyNumberFormat="0" applyProtection="0">
      <alignment horizontal="left" vertical="top" indent="1"/>
    </xf>
    <xf numFmtId="0" fontId="2" fillId="40" borderId="1" applyNumberFormat="0" applyProtection="0">
      <alignment horizontal="left" vertical="center" indent="1" justifyLastLine="1"/>
    </xf>
    <xf numFmtId="0" fontId="2" fillId="40" borderId="1" applyNumberFormat="0" applyProtection="0">
      <alignment horizontal="left" vertical="center" indent="1" justifyLastLine="1"/>
    </xf>
    <xf numFmtId="0" fontId="2" fillId="38" borderId="2" applyNumberFormat="0" applyProtection="0">
      <alignment horizontal="left" vertical="top" indent="1"/>
    </xf>
    <xf numFmtId="0" fontId="2" fillId="38" borderId="2" applyNumberFormat="0" applyProtection="0">
      <alignment horizontal="left" vertical="top" indent="1"/>
    </xf>
    <xf numFmtId="0" fontId="2" fillId="38" borderId="2" applyNumberFormat="0" applyProtection="0">
      <alignment horizontal="left" vertical="top" indent="1"/>
    </xf>
    <xf numFmtId="0" fontId="2" fillId="4" borderId="1" applyNumberFormat="0" applyProtection="0">
      <alignment horizontal="left" vertical="center" indent="1" justifyLastLine="1"/>
    </xf>
    <xf numFmtId="0" fontId="2" fillId="4" borderId="1" applyNumberFormat="0" applyProtection="0">
      <alignment horizontal="left" vertical="center" indent="1" justifyLastLine="1"/>
    </xf>
    <xf numFmtId="0" fontId="2" fillId="4" borderId="2" applyNumberFormat="0" applyProtection="0">
      <alignment horizontal="left" vertical="top" indent="1"/>
    </xf>
    <xf numFmtId="0" fontId="2" fillId="4" borderId="2" applyNumberFormat="0" applyProtection="0">
      <alignment horizontal="left" vertical="top" indent="1"/>
    </xf>
    <xf numFmtId="0" fontId="2" fillId="4" borderId="2" applyNumberFormat="0" applyProtection="0">
      <alignment horizontal="left" vertical="top" indent="1"/>
    </xf>
    <xf numFmtId="0" fontId="2" fillId="39" borderId="1" applyNumberFormat="0" applyProtection="0">
      <alignment horizontal="left" vertical="center" indent="1" justifyLastLine="1"/>
    </xf>
    <xf numFmtId="0" fontId="2" fillId="39" borderId="1" applyNumberFormat="0" applyProtection="0">
      <alignment horizontal="left" vertical="center" indent="1" justifyLastLine="1"/>
    </xf>
    <xf numFmtId="0" fontId="2" fillId="39" borderId="2" applyNumberFormat="0" applyProtection="0">
      <alignment horizontal="left" vertical="top" indent="1"/>
    </xf>
    <xf numFmtId="0" fontId="2" fillId="39" borderId="2" applyNumberFormat="0" applyProtection="0">
      <alignment horizontal="left" vertical="top" indent="1"/>
    </xf>
    <xf numFmtId="0" fontId="2" fillId="39" borderId="2" applyNumberFormat="0" applyProtection="0">
      <alignment horizontal="left" vertical="top" indent="1"/>
    </xf>
    <xf numFmtId="0" fontId="2" fillId="41" borderId="4" applyNumberFormat="0">
      <protection locked="0"/>
    </xf>
    <xf numFmtId="0" fontId="3" fillId="37" borderId="5" applyBorder="0"/>
    <xf numFmtId="0" fontId="3" fillId="37" borderId="5" applyBorder="0"/>
    <xf numFmtId="0" fontId="3" fillId="37" borderId="5" applyBorder="0"/>
    <xf numFmtId="4" fontId="4" fillId="23" borderId="2" applyNumberFormat="0" applyProtection="0">
      <alignment vertical="center"/>
    </xf>
    <xf numFmtId="4" fontId="4" fillId="23" borderId="2" applyNumberFormat="0" applyProtection="0">
      <alignment vertical="center"/>
    </xf>
    <xf numFmtId="4" fontId="4" fillId="23" borderId="2" applyNumberFormat="0" applyProtection="0">
      <alignment vertical="center"/>
    </xf>
    <xf numFmtId="4" fontId="14" fillId="0" borderId="6" applyNumberFormat="0" applyProtection="0">
      <alignment vertical="center"/>
    </xf>
    <xf numFmtId="4" fontId="14" fillId="0" borderId="6" applyNumberFormat="0" applyProtection="0">
      <alignment vertical="center"/>
    </xf>
    <xf numFmtId="4" fontId="14" fillId="0" borderId="6" applyNumberFormat="0" applyProtection="0">
      <alignment vertical="center"/>
    </xf>
    <xf numFmtId="4" fontId="4" fillId="30" borderId="2" applyNumberFormat="0" applyProtection="0">
      <alignment horizontal="left" vertical="center" indent="1"/>
    </xf>
    <xf numFmtId="4" fontId="4" fillId="30" borderId="2" applyNumberFormat="0" applyProtection="0">
      <alignment horizontal="left" vertical="center" indent="1"/>
    </xf>
    <xf numFmtId="4" fontId="4" fillId="30" borderId="2" applyNumberFormat="0" applyProtection="0">
      <alignment horizontal="left" vertical="center" indent="1"/>
    </xf>
    <xf numFmtId="0" fontId="4" fillId="23" borderId="2" applyNumberFormat="0" applyProtection="0">
      <alignment horizontal="left" vertical="top" indent="1"/>
    </xf>
    <xf numFmtId="0" fontId="4" fillId="23" borderId="2" applyNumberFormat="0" applyProtection="0">
      <alignment horizontal="left" vertical="top" indent="1"/>
    </xf>
    <xf numFmtId="0" fontId="4" fillId="23" borderId="2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2" fillId="0" borderId="1" applyNumberFormat="0" applyProtection="0">
      <alignment horizontal="right" vertical="center"/>
    </xf>
    <xf numFmtId="4" fontId="13" fillId="42" borderId="1" applyNumberFormat="0" applyProtection="0">
      <alignment horizontal="right" vertical="center"/>
    </xf>
    <xf numFmtId="4" fontId="13" fillId="42" borderId="1" applyNumberFormat="0" applyProtection="0">
      <alignment horizontal="right" vertical="center"/>
    </xf>
    <xf numFmtId="4" fontId="2" fillId="6" borderId="1" applyNumberFormat="0" applyProtection="0">
      <alignment horizontal="left" vertical="center" indent="1" justifyLastLine="1"/>
    </xf>
    <xf numFmtId="4" fontId="2" fillId="6" borderId="1" applyNumberFormat="0" applyProtection="0">
      <alignment horizontal="left" vertical="center" indent="1" justifyLastLine="1"/>
    </xf>
    <xf numFmtId="0" fontId="4" fillId="38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4" fontId="7" fillId="43" borderId="3" applyNumberFormat="0" applyProtection="0">
      <alignment horizontal="left" vertical="center" indent="1" justifyLastLine="1"/>
    </xf>
    <xf numFmtId="4" fontId="7" fillId="43" borderId="3" applyNumberFormat="0" applyProtection="0">
      <alignment horizontal="left" vertical="center" indent="1" justifyLastLine="1"/>
    </xf>
    <xf numFmtId="0" fontId="14" fillId="0" borderId="6"/>
    <xf numFmtId="0" fontId="14" fillId="0" borderId="6"/>
    <xf numFmtId="0" fontId="14" fillId="0" borderId="6"/>
    <xf numFmtId="4" fontId="8" fillId="41" borderId="1" applyNumberFormat="0" applyProtection="0">
      <alignment horizontal="right" vertical="center"/>
    </xf>
    <xf numFmtId="4" fontId="8" fillId="41" borderId="1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28" fillId="0" borderId="0"/>
  </cellStyleXfs>
  <cellXfs count="71">
    <xf numFmtId="0" fontId="0" fillId="0" borderId="0" xfId="0"/>
    <xf numFmtId="164" fontId="15" fillId="0" borderId="1" xfId="80" quotePrefix="1" applyNumberFormat="1" applyFont="1" applyFill="1" applyBorder="1" applyAlignment="1">
      <alignment horizontal="center" vertical="center" justifyLastLine="1"/>
    </xf>
    <xf numFmtId="0" fontId="15" fillId="0" borderId="1" xfId="80" quotePrefix="1" applyFont="1" applyFill="1" applyBorder="1">
      <alignment horizontal="left" vertical="center" indent="1" justifyLastLine="1"/>
    </xf>
    <xf numFmtId="49" fontId="15" fillId="0" borderId="1" xfId="24" applyNumberFormat="1" applyFont="1" applyFill="1" applyBorder="1" applyAlignment="1">
      <alignment horizontal="center" vertical="center"/>
    </xf>
    <xf numFmtId="4" fontId="15" fillId="0" borderId="1" xfId="24" applyNumberFormat="1" applyFont="1" applyFill="1" applyBorder="1">
      <alignment vertical="center"/>
    </xf>
    <xf numFmtId="0" fontId="1" fillId="0" borderId="1" xfId="80" quotePrefix="1" applyFont="1" applyFill="1" applyBorder="1" applyAlignment="1">
      <alignment horizontal="center" vertical="center" justifyLastLine="1"/>
    </xf>
    <xf numFmtId="4" fontId="1" fillId="44" borderId="1" xfId="101" applyNumberFormat="1" applyFont="1" applyFill="1" applyBorder="1">
      <alignment horizontal="right" vertical="center"/>
    </xf>
    <xf numFmtId="4" fontId="1" fillId="0" borderId="1" xfId="101" applyNumberFormat="1" applyFont="1" applyFill="1" applyBorder="1">
      <alignment horizontal="right" vertical="center"/>
    </xf>
    <xf numFmtId="0" fontId="1" fillId="44" borderId="1" xfId="80" quotePrefix="1" applyFont="1" applyFill="1" applyBorder="1" applyAlignment="1">
      <alignment horizontal="center" vertical="center" justifyLastLine="1"/>
    </xf>
    <xf numFmtId="0" fontId="16" fillId="45" borderId="7" xfId="70" quotePrefix="1" applyFont="1" applyFill="1" applyBorder="1" applyAlignment="1">
      <alignment vertical="center" justifyLastLine="1"/>
    </xf>
    <xf numFmtId="0" fontId="16" fillId="45" borderId="8" xfId="33" quotePrefix="1" applyNumberFormat="1" applyFont="1" applyFill="1" applyBorder="1" applyAlignment="1">
      <alignment horizontal="center" vertical="center" wrapText="1"/>
    </xf>
    <xf numFmtId="4" fontId="16" fillId="45" borderId="1" xfId="24" applyNumberFormat="1" applyFont="1" applyFill="1" applyBorder="1">
      <alignment vertical="center"/>
    </xf>
    <xf numFmtId="4" fontId="18" fillId="45" borderId="1" xfId="24" applyNumberFormat="1" applyFont="1" applyFill="1" applyBorder="1">
      <alignment vertical="center"/>
    </xf>
    <xf numFmtId="0" fontId="1" fillId="0" borderId="1" xfId="80" quotePrefix="1" applyFont="1" applyFill="1" applyBorder="1">
      <alignment horizontal="left" vertical="center" indent="1" justifyLastLine="1"/>
    </xf>
    <xf numFmtId="0" fontId="20" fillId="0" borderId="0" xfId="0" applyFont="1"/>
    <xf numFmtId="49" fontId="1" fillId="0" borderId="1" xfId="101" applyNumberFormat="1" applyFont="1" applyFill="1" applyBorder="1" applyAlignment="1">
      <alignment horizontal="center" vertical="center"/>
    </xf>
    <xf numFmtId="0" fontId="1" fillId="44" borderId="1" xfId="80" quotePrefix="1" applyFont="1" applyFill="1" applyBorder="1">
      <alignment horizontal="left" vertical="center" indent="1" justifyLastLine="1"/>
    </xf>
    <xf numFmtId="49" fontId="1" fillId="44" borderId="1" xfId="101" applyNumberFormat="1" applyFont="1" applyFill="1" applyBorder="1" applyAlignment="1">
      <alignment horizontal="center" vertical="center"/>
    </xf>
    <xf numFmtId="0" fontId="1" fillId="0" borderId="9" xfId="80" applyFont="1" applyFill="1" applyBorder="1">
      <alignment horizontal="left" vertical="center" indent="1" justifyLastLine="1"/>
    </xf>
    <xf numFmtId="0" fontId="1" fillId="0" borderId="1" xfId="80" applyFont="1" applyFill="1" applyBorder="1">
      <alignment horizontal="left" vertical="center" indent="1" justifyLastLine="1"/>
    </xf>
    <xf numFmtId="4" fontId="15" fillId="0" borderId="1" xfId="101" applyNumberFormat="1" applyFont="1" applyFill="1" applyBorder="1">
      <alignment horizontal="right" vertical="center"/>
    </xf>
    <xf numFmtId="0" fontId="20" fillId="0" borderId="0" xfId="0" applyFont="1" applyAlignment="1">
      <alignment horizontal="center"/>
    </xf>
    <xf numFmtId="0" fontId="15" fillId="0" borderId="1" xfId="80" quotePrefix="1" applyFont="1" applyFill="1" applyBorder="1" applyAlignment="1">
      <alignment horizontal="center" vertical="center" justifyLastLine="1"/>
    </xf>
    <xf numFmtId="4" fontId="22" fillId="0" borderId="1" xfId="101" applyNumberFormat="1" applyFont="1" applyFill="1" applyBorder="1">
      <alignment horizontal="right" vertical="center"/>
    </xf>
    <xf numFmtId="4" fontId="15" fillId="46" borderId="1" xfId="24" applyNumberFormat="1" applyFont="1" applyFill="1" applyBorder="1">
      <alignment vertical="center"/>
    </xf>
    <xf numFmtId="4" fontId="22" fillId="0" borderId="0" xfId="0" applyNumberFormat="1" applyFont="1"/>
    <xf numFmtId="4" fontId="20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3" fontId="15" fillId="46" borderId="1" xfId="24" applyNumberFormat="1" applyFont="1" applyFill="1" applyBorder="1" applyAlignment="1">
      <alignment horizontal="center" vertical="center"/>
    </xf>
    <xf numFmtId="4" fontId="18" fillId="47" borderId="1" xfId="24" applyNumberFormat="1" applyFont="1" applyFill="1" applyBorder="1">
      <alignment vertical="center"/>
    </xf>
    <xf numFmtId="49" fontId="18" fillId="47" borderId="1" xfId="24" applyNumberFormat="1" applyFont="1" applyFill="1" applyBorder="1" applyAlignment="1">
      <alignment horizontal="center" vertical="center"/>
    </xf>
    <xf numFmtId="0" fontId="23" fillId="45" borderId="8" xfId="33" quotePrefix="1" applyNumberFormat="1" applyFont="1" applyFill="1" applyBorder="1" applyAlignment="1">
      <alignment horizontal="center" vertical="center" wrapText="1"/>
    </xf>
    <xf numFmtId="4" fontId="19" fillId="0" borderId="1" xfId="24" applyNumberFormat="1" applyFont="1" applyFill="1" applyBorder="1">
      <alignment vertical="center"/>
    </xf>
    <xf numFmtId="4" fontId="19" fillId="33" borderId="1" xfId="24" applyNumberFormat="1" applyFont="1" applyFill="1" applyBorder="1">
      <alignment vertical="center"/>
    </xf>
    <xf numFmtId="4" fontId="19" fillId="33" borderId="1" xfId="24" applyNumberFormat="1" applyFont="1" applyFill="1" applyBorder="1" applyAlignment="1">
      <alignment horizontal="center" vertical="center"/>
    </xf>
    <xf numFmtId="4" fontId="19" fillId="33" borderId="1" xfId="24" applyNumberFormat="1" applyFont="1" applyFill="1" applyBorder="1" applyAlignment="1">
      <alignment horizontal="left" vertical="center"/>
    </xf>
    <xf numFmtId="0" fontId="15" fillId="0" borderId="1" xfId="80" applyFont="1" applyFill="1" applyBorder="1" applyAlignment="1">
      <alignment horizontal="left" vertical="center" indent="1" justifyLastLine="1"/>
    </xf>
    <xf numFmtId="4" fontId="17" fillId="0" borderId="0" xfId="0" applyNumberFormat="1" applyFont="1"/>
    <xf numFmtId="0" fontId="16" fillId="45" borderId="8" xfId="33" applyNumberFormat="1" applyFont="1" applyFill="1" applyBorder="1" applyAlignment="1">
      <alignment horizontal="center" vertical="center" wrapText="1"/>
    </xf>
    <xf numFmtId="4" fontId="15" fillId="0" borderId="1" xfId="24" applyFont="1" applyFill="1" applyBorder="1">
      <alignment vertical="center"/>
    </xf>
    <xf numFmtId="4" fontId="1" fillId="0" borderId="1" xfId="101" applyFont="1" applyFill="1" applyBorder="1">
      <alignment horizontal="right" vertical="center"/>
    </xf>
    <xf numFmtId="0" fontId="21" fillId="0" borderId="0" xfId="0" applyFont="1" applyAlignment="1">
      <alignment horizontal="right"/>
    </xf>
    <xf numFmtId="0" fontId="25" fillId="0" borderId="0" xfId="0" applyFont="1"/>
    <xf numFmtId="4" fontId="21" fillId="0" borderId="0" xfId="0" applyNumberFormat="1" applyFont="1" applyBorder="1"/>
    <xf numFmtId="0" fontId="1" fillId="0" borderId="1" xfId="80" applyFont="1" applyFill="1" applyBorder="1" applyAlignment="1">
      <alignment horizontal="left" vertical="center" indent="1" justifyLastLine="1"/>
    </xf>
    <xf numFmtId="49" fontId="19" fillId="33" borderId="1" xfId="24" applyNumberFormat="1" applyFont="1" applyFill="1" applyBorder="1" applyAlignment="1">
      <alignment horizontal="center" vertical="center"/>
    </xf>
    <xf numFmtId="0" fontId="15" fillId="0" borderId="1" xfId="80" applyFont="1" applyFill="1" applyBorder="1">
      <alignment horizontal="left" vertical="center" indent="1" justifyLastLine="1"/>
    </xf>
    <xf numFmtId="164" fontId="16" fillId="45" borderId="8" xfId="70" quotePrefix="1" applyNumberFormat="1" applyFont="1" applyFill="1" applyBorder="1" applyAlignment="1">
      <alignment vertical="center" justifyLastLine="1"/>
    </xf>
    <xf numFmtId="164" fontId="16" fillId="45" borderId="10" xfId="70" quotePrefix="1" applyNumberFormat="1" applyFont="1" applyFill="1" applyBorder="1" applyAlignment="1">
      <alignment vertical="center" justifyLastLine="1"/>
    </xf>
    <xf numFmtId="0" fontId="16" fillId="48" borderId="8" xfId="33" applyNumberFormat="1" applyFont="1" applyFill="1" applyBorder="1" applyAlignment="1">
      <alignment horizontal="center" vertical="center" wrapText="1"/>
    </xf>
    <xf numFmtId="0" fontId="23" fillId="48" borderId="8" xfId="33" quotePrefix="1" applyNumberFormat="1" applyFont="1" applyFill="1" applyBorder="1" applyAlignment="1">
      <alignment horizontal="center" vertical="center" wrapText="1"/>
    </xf>
    <xf numFmtId="4" fontId="2" fillId="0" borderId="1" xfId="24" applyFont="1" applyFill="1" applyBorder="1">
      <alignment vertical="center"/>
    </xf>
    <xf numFmtId="49" fontId="2" fillId="0" borderId="1" xfId="24" applyNumberFormat="1" applyFont="1" applyFill="1" applyBorder="1" applyAlignment="1">
      <alignment horizontal="center" vertical="center"/>
    </xf>
    <xf numFmtId="4" fontId="2" fillId="0" borderId="1" xfId="24" applyNumberFormat="1" applyFont="1" applyFill="1" applyBorder="1">
      <alignment vertical="center"/>
    </xf>
    <xf numFmtId="0" fontId="23" fillId="45" borderId="8" xfId="33" applyNumberFormat="1" applyFont="1" applyFill="1" applyBorder="1" applyAlignment="1">
      <alignment horizontal="center" vertical="center" wrapText="1"/>
    </xf>
    <xf numFmtId="3" fontId="2" fillId="0" borderId="1" xfId="101" applyNumberFormat="1">
      <alignment horizontal="right" vertical="center"/>
    </xf>
    <xf numFmtId="49" fontId="15" fillId="0" borderId="1" xfId="101" applyNumberFormat="1" applyFont="1" applyFill="1" applyBorder="1" applyAlignment="1">
      <alignment horizontal="center" vertical="center"/>
    </xf>
    <xf numFmtId="0" fontId="2" fillId="0" borderId="1" xfId="80" quotePrefix="1" applyFill="1">
      <alignment horizontal="left" vertical="center" indent="1" justifyLastLine="1"/>
    </xf>
    <xf numFmtId="4" fontId="22" fillId="0" borderId="1" xfId="24" applyNumberFormat="1" applyFont="1" applyFill="1" applyBorder="1">
      <alignment vertical="center"/>
    </xf>
    <xf numFmtId="0" fontId="16" fillId="45" borderId="11" xfId="70" applyFont="1" applyFill="1" applyBorder="1" applyAlignment="1">
      <alignment horizontal="center" vertical="center" wrapText="1" justifyLastLine="1"/>
    </xf>
    <xf numFmtId="0" fontId="16" fillId="45" borderId="12" xfId="70" quotePrefix="1" applyFont="1" applyFill="1" applyBorder="1" applyAlignment="1">
      <alignment horizontal="center" vertical="center" wrapText="1" justifyLastLine="1"/>
    </xf>
    <xf numFmtId="164" fontId="16" fillId="46" borderId="13" xfId="70" quotePrefix="1" applyNumberFormat="1" applyFont="1" applyFill="1" applyBorder="1" applyAlignment="1">
      <alignment horizontal="center" vertical="center" justifyLastLine="1"/>
    </xf>
    <xf numFmtId="164" fontId="16" fillId="46" borderId="14" xfId="70" quotePrefix="1" applyNumberFormat="1" applyFont="1" applyFill="1" applyBorder="1" applyAlignment="1">
      <alignment horizontal="center" vertical="center" justifyLastLine="1"/>
    </xf>
    <xf numFmtId="164" fontId="16" fillId="46" borderId="15" xfId="70" quotePrefix="1" applyNumberFormat="1" applyFont="1" applyFill="1" applyBorder="1" applyAlignment="1">
      <alignment horizontal="center" vertical="center" justifyLastLine="1"/>
    </xf>
    <xf numFmtId="164" fontId="16" fillId="46" borderId="16" xfId="70" quotePrefix="1" applyNumberFormat="1" applyFont="1" applyFill="1" applyBorder="1" applyAlignment="1">
      <alignment horizontal="center" vertical="center" justifyLastLine="1"/>
    </xf>
    <xf numFmtId="164" fontId="16" fillId="46" borderId="0" xfId="70" quotePrefix="1" applyNumberFormat="1" applyFont="1" applyFill="1" applyBorder="1" applyAlignment="1">
      <alignment horizontal="center" vertical="center" justifyLastLine="1"/>
    </xf>
    <xf numFmtId="164" fontId="16" fillId="46" borderId="17" xfId="70" quotePrefix="1" applyNumberFormat="1" applyFont="1" applyFill="1" applyBorder="1" applyAlignment="1">
      <alignment horizontal="center" vertical="center" justifyLastLine="1"/>
    </xf>
    <xf numFmtId="0" fontId="24" fillId="45" borderId="16" xfId="0" applyFont="1" applyFill="1" applyBorder="1" applyAlignment="1">
      <alignment horizontal="left" vertical="center" wrapText="1"/>
    </xf>
    <xf numFmtId="0" fontId="24" fillId="45" borderId="0" xfId="0" applyFont="1" applyFill="1" applyBorder="1" applyAlignment="1">
      <alignment horizontal="left" vertical="center" wrapText="1"/>
    </xf>
    <xf numFmtId="0" fontId="22" fillId="45" borderId="17" xfId="0" applyFont="1" applyFill="1" applyBorder="1" applyAlignment="1">
      <alignment vertical="center" wrapText="1"/>
    </xf>
  </cellXfs>
  <cellStyles count="119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Emphasis 1" xfId="19" xr:uid="{00000000-0005-0000-0000-000012000000}"/>
    <cellStyle name="Emphasis 2" xfId="20" xr:uid="{00000000-0005-0000-0000-000013000000}"/>
    <cellStyle name="Emphasis 3" xfId="21" xr:uid="{00000000-0005-0000-0000-000014000000}"/>
    <cellStyle name="Normal 2" xfId="22" xr:uid="{00000000-0005-0000-0000-000016000000}"/>
    <cellStyle name="Normal 3" xfId="23" xr:uid="{00000000-0005-0000-0000-000017000000}"/>
    <cellStyle name="Normalno" xfId="0" builtinId="0"/>
    <cellStyle name="Obično_List4" xfId="118" xr:uid="{00000000-0005-0000-0000-000018000000}"/>
    <cellStyle name="SAPBEXaggData" xfId="24" xr:uid="{00000000-0005-0000-0000-000019000000}"/>
    <cellStyle name="SAPBEXaggData 2" xfId="25" xr:uid="{00000000-0005-0000-0000-00001A000000}"/>
    <cellStyle name="SAPBEXaggDataEmph" xfId="26" xr:uid="{00000000-0005-0000-0000-00001B000000}"/>
    <cellStyle name="SAPBEXaggDataEmph 2" xfId="27" xr:uid="{00000000-0005-0000-0000-00001C000000}"/>
    <cellStyle name="SAPBEXaggItem" xfId="28" xr:uid="{00000000-0005-0000-0000-00001D000000}"/>
    <cellStyle name="SAPBEXaggItem 2" xfId="29" xr:uid="{00000000-0005-0000-0000-00001E000000}"/>
    <cellStyle name="SAPBEXaggItemX" xfId="30" xr:uid="{00000000-0005-0000-0000-00001F000000}"/>
    <cellStyle name="SAPBEXaggItemX 2" xfId="31" xr:uid="{00000000-0005-0000-0000-000020000000}"/>
    <cellStyle name="SAPBEXaggItemX 3" xfId="32" xr:uid="{00000000-0005-0000-0000-000021000000}"/>
    <cellStyle name="SAPBEXchaText" xfId="33" xr:uid="{00000000-0005-0000-0000-000022000000}"/>
    <cellStyle name="SAPBEXchaText 2" xfId="34" xr:uid="{00000000-0005-0000-0000-000023000000}"/>
    <cellStyle name="SAPBEXexcBad7" xfId="35" xr:uid="{00000000-0005-0000-0000-000024000000}"/>
    <cellStyle name="SAPBEXexcBad7 2" xfId="36" xr:uid="{00000000-0005-0000-0000-000025000000}"/>
    <cellStyle name="SAPBEXexcBad8" xfId="37" xr:uid="{00000000-0005-0000-0000-000026000000}"/>
    <cellStyle name="SAPBEXexcBad8 2" xfId="38" xr:uid="{00000000-0005-0000-0000-000027000000}"/>
    <cellStyle name="SAPBEXexcBad9" xfId="39" xr:uid="{00000000-0005-0000-0000-000028000000}"/>
    <cellStyle name="SAPBEXexcBad9 2" xfId="40" xr:uid="{00000000-0005-0000-0000-000029000000}"/>
    <cellStyle name="SAPBEXexcCritical4" xfId="41" xr:uid="{00000000-0005-0000-0000-00002A000000}"/>
    <cellStyle name="SAPBEXexcCritical4 2" xfId="42" xr:uid="{00000000-0005-0000-0000-00002B000000}"/>
    <cellStyle name="SAPBEXexcCritical5" xfId="43" xr:uid="{00000000-0005-0000-0000-00002C000000}"/>
    <cellStyle name="SAPBEXexcCritical5 2" xfId="44" xr:uid="{00000000-0005-0000-0000-00002D000000}"/>
    <cellStyle name="SAPBEXexcCritical6" xfId="45" xr:uid="{00000000-0005-0000-0000-00002E000000}"/>
    <cellStyle name="SAPBEXexcCritical6 2" xfId="46" xr:uid="{00000000-0005-0000-0000-00002F000000}"/>
    <cellStyle name="SAPBEXexcGood1" xfId="47" xr:uid="{00000000-0005-0000-0000-000030000000}"/>
    <cellStyle name="SAPBEXexcGood1 2" xfId="48" xr:uid="{00000000-0005-0000-0000-000031000000}"/>
    <cellStyle name="SAPBEXexcGood2" xfId="49" xr:uid="{00000000-0005-0000-0000-000032000000}"/>
    <cellStyle name="SAPBEXexcGood2 2" xfId="50" xr:uid="{00000000-0005-0000-0000-000033000000}"/>
    <cellStyle name="SAPBEXexcGood3" xfId="51" xr:uid="{00000000-0005-0000-0000-000034000000}"/>
    <cellStyle name="SAPBEXexcGood3 2" xfId="52" xr:uid="{00000000-0005-0000-0000-000035000000}"/>
    <cellStyle name="SAPBEXfilterDrill" xfId="53" xr:uid="{00000000-0005-0000-0000-000036000000}"/>
    <cellStyle name="SAPBEXfilterDrill 2" xfId="54" xr:uid="{00000000-0005-0000-0000-000037000000}"/>
    <cellStyle name="SAPBEXfilterItem" xfId="55" xr:uid="{00000000-0005-0000-0000-000038000000}"/>
    <cellStyle name="SAPBEXfilterItem 2" xfId="56" xr:uid="{00000000-0005-0000-0000-000039000000}"/>
    <cellStyle name="SAPBEXfilterText" xfId="57" xr:uid="{00000000-0005-0000-0000-00003A000000}"/>
    <cellStyle name="SAPBEXfilterText 2" xfId="58" xr:uid="{00000000-0005-0000-0000-00003B000000}"/>
    <cellStyle name="SAPBEXformats" xfId="59" xr:uid="{00000000-0005-0000-0000-00003C000000}"/>
    <cellStyle name="SAPBEXformats 2" xfId="60" xr:uid="{00000000-0005-0000-0000-00003D000000}"/>
    <cellStyle name="SAPBEXheaderItem" xfId="61" xr:uid="{00000000-0005-0000-0000-00003E000000}"/>
    <cellStyle name="SAPBEXheaderItem 2" xfId="62" xr:uid="{00000000-0005-0000-0000-00003F000000}"/>
    <cellStyle name="SAPBEXheaderText" xfId="63" xr:uid="{00000000-0005-0000-0000-000040000000}"/>
    <cellStyle name="SAPBEXheaderText 2" xfId="64" xr:uid="{00000000-0005-0000-0000-000041000000}"/>
    <cellStyle name="SAPBEXHLevel0" xfId="65" xr:uid="{00000000-0005-0000-0000-000042000000}"/>
    <cellStyle name="SAPBEXHLevel0 2" xfId="66" xr:uid="{00000000-0005-0000-0000-000043000000}"/>
    <cellStyle name="SAPBEXHLevel0X" xfId="67" xr:uid="{00000000-0005-0000-0000-000044000000}"/>
    <cellStyle name="SAPBEXHLevel0X 2" xfId="68" xr:uid="{00000000-0005-0000-0000-000045000000}"/>
    <cellStyle name="SAPBEXHLevel0X 3" xfId="69" xr:uid="{00000000-0005-0000-0000-000046000000}"/>
    <cellStyle name="SAPBEXHLevel1" xfId="70" xr:uid="{00000000-0005-0000-0000-000047000000}"/>
    <cellStyle name="SAPBEXHLevel1 2" xfId="71" xr:uid="{00000000-0005-0000-0000-000048000000}"/>
    <cellStyle name="SAPBEXHLevel1X" xfId="72" xr:uid="{00000000-0005-0000-0000-000049000000}"/>
    <cellStyle name="SAPBEXHLevel1X 2" xfId="73" xr:uid="{00000000-0005-0000-0000-00004A000000}"/>
    <cellStyle name="SAPBEXHLevel1X 3" xfId="74" xr:uid="{00000000-0005-0000-0000-00004B000000}"/>
    <cellStyle name="SAPBEXHLevel2" xfId="75" xr:uid="{00000000-0005-0000-0000-00004C000000}"/>
    <cellStyle name="SAPBEXHLevel2 2" xfId="76" xr:uid="{00000000-0005-0000-0000-00004D000000}"/>
    <cellStyle name="SAPBEXHLevel2X" xfId="77" xr:uid="{00000000-0005-0000-0000-00004E000000}"/>
    <cellStyle name="SAPBEXHLevel2X 2" xfId="78" xr:uid="{00000000-0005-0000-0000-00004F000000}"/>
    <cellStyle name="SAPBEXHLevel2X 3" xfId="79" xr:uid="{00000000-0005-0000-0000-000050000000}"/>
    <cellStyle name="SAPBEXHLevel3" xfId="80" xr:uid="{00000000-0005-0000-0000-000051000000}"/>
    <cellStyle name="SAPBEXHLevel3 2" xfId="81" xr:uid="{00000000-0005-0000-0000-000052000000}"/>
    <cellStyle name="SAPBEXHLevel3X" xfId="82" xr:uid="{00000000-0005-0000-0000-000053000000}"/>
    <cellStyle name="SAPBEXHLevel3X 2" xfId="83" xr:uid="{00000000-0005-0000-0000-000054000000}"/>
    <cellStyle name="SAPBEXHLevel3X 3" xfId="84" xr:uid="{00000000-0005-0000-0000-000055000000}"/>
    <cellStyle name="SAPBEXinputData" xfId="85" xr:uid="{00000000-0005-0000-0000-000056000000}"/>
    <cellStyle name="SAPBEXItemHeader" xfId="86" xr:uid="{00000000-0005-0000-0000-000057000000}"/>
    <cellStyle name="SAPBEXItemHeader 2" xfId="87" xr:uid="{00000000-0005-0000-0000-000058000000}"/>
    <cellStyle name="SAPBEXItemHeader 3" xfId="88" xr:uid="{00000000-0005-0000-0000-000059000000}"/>
    <cellStyle name="SAPBEXresData" xfId="89" xr:uid="{00000000-0005-0000-0000-00005A000000}"/>
    <cellStyle name="SAPBEXresData 2" xfId="90" xr:uid="{00000000-0005-0000-0000-00005B000000}"/>
    <cellStyle name="SAPBEXresData 3" xfId="91" xr:uid="{00000000-0005-0000-0000-00005C000000}"/>
    <cellStyle name="SAPBEXresDataEmph" xfId="92" xr:uid="{00000000-0005-0000-0000-00005D000000}"/>
    <cellStyle name="SAPBEXresDataEmph 2" xfId="93" xr:uid="{00000000-0005-0000-0000-00005E000000}"/>
    <cellStyle name="SAPBEXresDataEmph 3" xfId="94" xr:uid="{00000000-0005-0000-0000-00005F000000}"/>
    <cellStyle name="SAPBEXresItem" xfId="95" xr:uid="{00000000-0005-0000-0000-000060000000}"/>
    <cellStyle name="SAPBEXresItem 2" xfId="96" xr:uid="{00000000-0005-0000-0000-000061000000}"/>
    <cellStyle name="SAPBEXresItem 3" xfId="97" xr:uid="{00000000-0005-0000-0000-000062000000}"/>
    <cellStyle name="SAPBEXresItemX" xfId="98" xr:uid="{00000000-0005-0000-0000-000063000000}"/>
    <cellStyle name="SAPBEXresItemX 2" xfId="99" xr:uid="{00000000-0005-0000-0000-000064000000}"/>
    <cellStyle name="SAPBEXresItemX 3" xfId="100" xr:uid="{00000000-0005-0000-0000-000065000000}"/>
    <cellStyle name="SAPBEXstdData" xfId="101" xr:uid="{00000000-0005-0000-0000-000066000000}"/>
    <cellStyle name="SAPBEXstdData 2" xfId="102" xr:uid="{00000000-0005-0000-0000-000067000000}"/>
    <cellStyle name="SAPBEXstdDataEmph" xfId="103" xr:uid="{00000000-0005-0000-0000-000068000000}"/>
    <cellStyle name="SAPBEXstdDataEmph 2" xfId="104" xr:uid="{00000000-0005-0000-0000-000069000000}"/>
    <cellStyle name="SAPBEXstdItem" xfId="105" xr:uid="{00000000-0005-0000-0000-00006A000000}"/>
    <cellStyle name="SAPBEXstdItem 2" xfId="106" xr:uid="{00000000-0005-0000-0000-00006B000000}"/>
    <cellStyle name="SAPBEXstdItemX" xfId="107" xr:uid="{00000000-0005-0000-0000-00006C000000}"/>
    <cellStyle name="SAPBEXstdItemX 2" xfId="108" xr:uid="{00000000-0005-0000-0000-00006D000000}"/>
    <cellStyle name="SAPBEXstdItemX 3" xfId="109" xr:uid="{00000000-0005-0000-0000-00006E000000}"/>
    <cellStyle name="SAPBEXtitle" xfId="110" xr:uid="{00000000-0005-0000-0000-00006F000000}"/>
    <cellStyle name="SAPBEXtitle 2" xfId="111" xr:uid="{00000000-0005-0000-0000-000070000000}"/>
    <cellStyle name="SAPBEXunassignedItem" xfId="112" xr:uid="{00000000-0005-0000-0000-000071000000}"/>
    <cellStyle name="SAPBEXunassignedItem 2" xfId="113" xr:uid="{00000000-0005-0000-0000-000072000000}"/>
    <cellStyle name="SAPBEXunassignedItem 3" xfId="114" xr:uid="{00000000-0005-0000-0000-000073000000}"/>
    <cellStyle name="SAPBEXundefined" xfId="115" xr:uid="{00000000-0005-0000-0000-000074000000}"/>
    <cellStyle name="SAPBEXundefined 2" xfId="116" xr:uid="{00000000-0005-0000-0000-000075000000}"/>
    <cellStyle name="Sheet Title" xfId="117" xr:uid="{00000000-0005-0000-0000-00007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13</xdr:col>
      <xdr:colOff>0</xdr:colOff>
      <xdr:row>5</xdr:row>
      <xdr:rowOff>0</xdr:rowOff>
    </xdr:to>
    <xdr:pic macro="[1]!DesignIconClicked">
      <xdr:nvPicPr>
        <xdr:cNvPr id="1025" name="BExW0BRSPUM2V53FMGDX58DT3RRQ" descr="Expanded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0" y="1314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0</xdr:colOff>
      <xdr:row>73</xdr:row>
      <xdr:rowOff>123825</xdr:rowOff>
    </xdr:to>
    <xdr:pic macro="[1]!DesignIconClicked">
      <xdr:nvPicPr>
        <xdr:cNvPr id="1026" name="BEx967EU7L43NZ2RGYGQL1GUZX2V" descr="Expande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0" y="12915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1"/>
  <sheetViews>
    <sheetView tabSelected="1" zoomScaleNormal="110" zoomScaleSheetLayoutView="110" workbookViewId="0">
      <pane ySplit="5" topLeftCell="A6" activePane="bottomLeft" state="frozen"/>
      <selection pane="bottomLeft" activeCell="R32" sqref="R32"/>
    </sheetView>
  </sheetViews>
  <sheetFormatPr defaultRowHeight="14.25"/>
  <cols>
    <col min="1" max="1" width="9.7109375" style="21" customWidth="1"/>
    <col min="2" max="2" width="45.7109375" style="14" customWidth="1"/>
    <col min="3" max="4" width="5.7109375" style="14" customWidth="1"/>
    <col min="5" max="6" width="16.28515625" style="14" hidden="1" customWidth="1"/>
    <col min="7" max="7" width="16.28515625" style="14" customWidth="1"/>
    <col min="8" max="9" width="15.28515625" style="14" hidden="1" customWidth="1"/>
    <col min="10" max="10" width="15.28515625" style="14" customWidth="1"/>
    <col min="11" max="12" width="14.7109375" style="14" hidden="1" customWidth="1"/>
    <col min="13" max="13" width="14.7109375" style="14" customWidth="1"/>
    <col min="14" max="14" width="9.140625" style="14"/>
    <col min="15" max="15" width="15.42578125" style="14" bestFit="1" customWidth="1"/>
    <col min="16" max="16384" width="9.140625" style="14"/>
  </cols>
  <sheetData>
    <row r="1" spans="1:15" ht="30" customHeight="1">
      <c r="A1" s="48"/>
      <c r="B1" s="9"/>
      <c r="C1" s="10" t="s">
        <v>83</v>
      </c>
      <c r="D1" s="10" t="s">
        <v>79</v>
      </c>
      <c r="E1" s="10" t="s">
        <v>89</v>
      </c>
      <c r="F1" s="50" t="s">
        <v>92</v>
      </c>
      <c r="G1" s="39" t="s">
        <v>93</v>
      </c>
      <c r="H1" s="32" t="s">
        <v>90</v>
      </c>
      <c r="I1" s="51" t="s">
        <v>92</v>
      </c>
      <c r="J1" s="55" t="s">
        <v>96</v>
      </c>
      <c r="K1" s="32" t="s">
        <v>91</v>
      </c>
      <c r="L1" s="51" t="s">
        <v>92</v>
      </c>
      <c r="M1" s="55" t="s">
        <v>97</v>
      </c>
    </row>
    <row r="2" spans="1:15" ht="28.5" customHeight="1">
      <c r="A2" s="49" t="s">
        <v>94</v>
      </c>
      <c r="B2" s="60" t="s">
        <v>95</v>
      </c>
      <c r="C2" s="61"/>
      <c r="D2" s="11"/>
      <c r="E2" s="11" t="e">
        <f>E18+#REF!+E89+E99+E84+#REF!+#REF!+#REF!+#REF!+#REF!+#REF!+#REF!+#REF!+#REF!+#REF!+#REF!+#REF!+#REF!+#REF!+#REF!+#REF!+#REF!+#REF!+#REF!+#REF!+#REF!+#REF!</f>
        <v>#REF!</v>
      </c>
      <c r="F2" s="11" t="e">
        <f>F18+#REF!+F89+F99+F84+#REF!+#REF!+#REF!+#REF!+#REF!+#REF!+#REF!+#REF!+#REF!+#REF!+#REF!+#REF!+#REF!+#REF!+#REF!+#REF!+#REF!+#REF!+#REF!+#REF!+#REF!+#REF!</f>
        <v>#REF!</v>
      </c>
      <c r="G2" s="11">
        <f>G3+G5</f>
        <v>229056830</v>
      </c>
      <c r="H2" s="11" t="e">
        <f t="shared" ref="H2:M2" si="0">H3+H5</f>
        <v>#REF!</v>
      </c>
      <c r="I2" s="11" t="e">
        <f t="shared" si="0"/>
        <v>#REF!</v>
      </c>
      <c r="J2" s="11">
        <f t="shared" si="0"/>
        <v>301665516</v>
      </c>
      <c r="K2" s="11" t="e">
        <f t="shared" si="0"/>
        <v>#REF!</v>
      </c>
      <c r="L2" s="11" t="e">
        <f t="shared" si="0"/>
        <v>#REF!</v>
      </c>
      <c r="M2" s="11">
        <f t="shared" si="0"/>
        <v>301656078</v>
      </c>
    </row>
    <row r="3" spans="1:15" ht="15" customHeight="1">
      <c r="A3" s="62"/>
      <c r="B3" s="63"/>
      <c r="C3" s="64"/>
      <c r="D3" s="29">
        <v>11</v>
      </c>
      <c r="E3" s="24" t="e">
        <f>E20+E21+E23+E25+E26+E28+E29+E30+E33+E35+E37+E40+E41+E42+E43+E44+E45+E46+E48+E50+E53+E54+E55+E56+E57+E59+E60+E62+#REF!+#REF!+#REF!+#REF!+#REF!+#REF!+#REF!+#REF!+#REF!+#REF!+E91+E92+E93+E95+E96+E98+#REF!+E101+E102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F3" s="24" t="e">
        <f>F20+F21+F23+F25+F26+F28+F29+F30+F33+F35+F37+F40+F41+F42+F43+F44+F45+F46+F48+F50+F53+F54+F55+F56+F57+F59+F60+F62+#REF!+#REF!+#REF!+#REF!+#REF!+#REF!+#REF!+#REF!+#REF!+#REF!+F91+F92+F93+F95+F96+F98+#REF!+F101+F102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G3" s="24">
        <f>G7+G18+G65+G84+G89+G99</f>
        <v>229006830</v>
      </c>
      <c r="H3" s="24" t="e">
        <f t="shared" ref="H3:M3" si="1">H7+H18+H65+H84+H89+H99</f>
        <v>#REF!</v>
      </c>
      <c r="I3" s="24" t="e">
        <f t="shared" si="1"/>
        <v>#REF!</v>
      </c>
      <c r="J3" s="24">
        <f t="shared" si="1"/>
        <v>301615516</v>
      </c>
      <c r="K3" s="24" t="e">
        <f t="shared" si="1"/>
        <v>#REF!</v>
      </c>
      <c r="L3" s="24" t="e">
        <f t="shared" si="1"/>
        <v>#REF!</v>
      </c>
      <c r="M3" s="24">
        <f t="shared" si="1"/>
        <v>301606078</v>
      </c>
    </row>
    <row r="4" spans="1:15" ht="15" customHeight="1">
      <c r="A4" s="65"/>
      <c r="B4" s="66"/>
      <c r="C4" s="67"/>
      <c r="D4" s="31" t="s">
        <v>87</v>
      </c>
      <c r="E4" s="30" t="e">
        <f>E3+#REF!</f>
        <v>#REF!</v>
      </c>
      <c r="F4" s="30" t="e">
        <f>F3+#REF!</f>
        <v>#REF!</v>
      </c>
      <c r="G4" s="30">
        <v>229006830</v>
      </c>
      <c r="H4" s="30" t="e">
        <f>H3+#REF!</f>
        <v>#REF!</v>
      </c>
      <c r="I4" s="30" t="e">
        <f>I3+#REF!</f>
        <v>#REF!</v>
      </c>
      <c r="J4" s="30">
        <v>301615516</v>
      </c>
      <c r="K4" s="30" t="e">
        <f>K3+#REF!</f>
        <v>#REF!</v>
      </c>
      <c r="L4" s="30" t="e">
        <f>L3+#REF!</f>
        <v>#REF!</v>
      </c>
      <c r="M4" s="30">
        <v>301606078</v>
      </c>
      <c r="O4" s="26"/>
    </row>
    <row r="5" spans="1:15" ht="15" customHeight="1">
      <c r="A5" s="65"/>
      <c r="B5" s="66"/>
      <c r="C5" s="67"/>
      <c r="D5" s="29">
        <v>51</v>
      </c>
      <c r="E5" s="24" t="e">
        <f>#REF!</f>
        <v>#REF!</v>
      </c>
      <c r="F5" s="24" t="e">
        <f>#REF!</f>
        <v>#REF!</v>
      </c>
      <c r="G5" s="24">
        <f>G103</f>
        <v>50000</v>
      </c>
      <c r="H5" s="24">
        <f t="shared" ref="H5:M5" si="2">H103</f>
        <v>0</v>
      </c>
      <c r="I5" s="24">
        <f t="shared" si="2"/>
        <v>0</v>
      </c>
      <c r="J5" s="24">
        <f t="shared" si="2"/>
        <v>50000</v>
      </c>
      <c r="K5" s="24">
        <f t="shared" si="2"/>
        <v>50000</v>
      </c>
      <c r="L5" s="24">
        <f t="shared" si="2"/>
        <v>50000</v>
      </c>
      <c r="M5" s="24">
        <f t="shared" si="2"/>
        <v>50000</v>
      </c>
    </row>
    <row r="6" spans="1:15" ht="24" customHeight="1">
      <c r="A6" s="68" t="s">
        <v>118</v>
      </c>
      <c r="B6" s="69"/>
      <c r="C6" s="70"/>
      <c r="D6" s="12"/>
      <c r="E6" s="12" t="e">
        <f>E18+#REF!+E89+E99+E84+#REF!+#REF!+#REF!</f>
        <v>#REF!</v>
      </c>
      <c r="F6" s="12" t="e">
        <f>F18+#REF!+F89+F99+F84+#REF!+#REF!+#REF!</f>
        <v>#REF!</v>
      </c>
      <c r="G6" s="12">
        <f>G3</f>
        <v>229006830</v>
      </c>
      <c r="H6" s="12" t="e">
        <f t="shared" ref="H6:M6" si="3">H3</f>
        <v>#REF!</v>
      </c>
      <c r="I6" s="12" t="e">
        <f t="shared" si="3"/>
        <v>#REF!</v>
      </c>
      <c r="J6" s="12">
        <f t="shared" si="3"/>
        <v>301615516</v>
      </c>
      <c r="K6" s="12" t="e">
        <f t="shared" si="3"/>
        <v>#REF!</v>
      </c>
      <c r="L6" s="12" t="e">
        <f t="shared" si="3"/>
        <v>#REF!</v>
      </c>
      <c r="M6" s="12">
        <f t="shared" si="3"/>
        <v>301606078</v>
      </c>
    </row>
    <row r="7" spans="1:15">
      <c r="A7" s="35" t="s">
        <v>99</v>
      </c>
      <c r="B7" s="36" t="s">
        <v>100</v>
      </c>
      <c r="C7" s="46" t="s">
        <v>84</v>
      </c>
      <c r="D7" s="34"/>
      <c r="E7" s="34" t="e">
        <f>E8+E19+E21+E24+#REF!+E33+E45+E49+E55</f>
        <v>#REF!</v>
      </c>
      <c r="F7" s="34" t="e">
        <f>F8+F19+F21+F24+#REF!+F33+F45+F49+F55</f>
        <v>#REF!</v>
      </c>
      <c r="G7" s="34">
        <f>G8+G10+G12</f>
        <v>5150000</v>
      </c>
      <c r="H7" s="34" t="e">
        <f>H8+H19+H21+H24+#REF!+H33+H45+H49+H55</f>
        <v>#REF!</v>
      </c>
      <c r="I7" s="34" t="e">
        <f>I8+I19+I21+I24+#REF!+I33+I45+I49+I55</f>
        <v>#REF!</v>
      </c>
      <c r="J7" s="34">
        <f>J8+J10+J12</f>
        <v>6750000</v>
      </c>
      <c r="K7" s="34">
        <f>K8+K10+K12</f>
        <v>628484000</v>
      </c>
      <c r="L7" s="34">
        <f>L8+L10+L12</f>
        <v>63271500</v>
      </c>
      <c r="M7" s="34">
        <f>M8+M10+M12</f>
        <v>6750000</v>
      </c>
    </row>
    <row r="8" spans="1:15">
      <c r="A8" s="1" t="s">
        <v>16</v>
      </c>
      <c r="B8" s="2" t="s">
        <v>17</v>
      </c>
      <c r="C8" s="3" t="s">
        <v>84</v>
      </c>
      <c r="D8" s="3" t="s">
        <v>0</v>
      </c>
      <c r="E8" s="40" t="e">
        <f>SUM(E9:E20)</f>
        <v>#REF!</v>
      </c>
      <c r="F8" s="40" t="e">
        <f>SUM(F9:F20)</f>
        <v>#REF!</v>
      </c>
      <c r="G8" s="40">
        <f>G9</f>
        <v>300000</v>
      </c>
      <c r="H8" s="40">
        <f t="shared" ref="H8:M8" si="4">H9</f>
        <v>1300000</v>
      </c>
      <c r="I8" s="40">
        <f t="shared" si="4"/>
        <v>400000</v>
      </c>
      <c r="J8" s="40">
        <f t="shared" si="4"/>
        <v>400000</v>
      </c>
      <c r="K8" s="40">
        <f t="shared" si="4"/>
        <v>1300000</v>
      </c>
      <c r="L8" s="40">
        <f t="shared" si="4"/>
        <v>400000</v>
      </c>
      <c r="M8" s="40">
        <f t="shared" si="4"/>
        <v>400000</v>
      </c>
    </row>
    <row r="9" spans="1:15">
      <c r="A9" s="5" t="s">
        <v>18</v>
      </c>
      <c r="B9" s="13" t="s">
        <v>19</v>
      </c>
      <c r="C9" s="15" t="s">
        <v>84</v>
      </c>
      <c r="D9" s="15" t="s">
        <v>0</v>
      </c>
      <c r="E9" s="7">
        <v>1500000</v>
      </c>
      <c r="F9" s="7">
        <v>400000</v>
      </c>
      <c r="G9" s="7">
        <v>300000</v>
      </c>
      <c r="H9" s="7">
        <v>1300000</v>
      </c>
      <c r="I9" s="7">
        <v>400000</v>
      </c>
      <c r="J9" s="7">
        <v>400000</v>
      </c>
      <c r="K9" s="7">
        <v>1300000</v>
      </c>
      <c r="L9" s="7">
        <v>400000</v>
      </c>
      <c r="M9" s="7">
        <v>400000</v>
      </c>
    </row>
    <row r="10" spans="1:15">
      <c r="A10" s="1" t="s">
        <v>24</v>
      </c>
      <c r="B10" s="2" t="s">
        <v>25</v>
      </c>
      <c r="C10" s="3" t="s">
        <v>84</v>
      </c>
      <c r="D10" s="3" t="s">
        <v>0</v>
      </c>
      <c r="E10" s="40" t="e">
        <f>E18+E19+E20</f>
        <v>#REF!</v>
      </c>
      <c r="F10" s="40" t="e">
        <f>F18+F19+F20</f>
        <v>#REF!</v>
      </c>
      <c r="G10" s="40">
        <f>G11</f>
        <v>90000</v>
      </c>
      <c r="H10" s="40">
        <f>H18+H19+H20</f>
        <v>622317000</v>
      </c>
      <c r="I10" s="40">
        <f>I18+I19+I20</f>
        <v>601271500</v>
      </c>
      <c r="J10" s="40">
        <f>J11</f>
        <v>90000</v>
      </c>
      <c r="K10" s="40">
        <f>K18+K19+K20</f>
        <v>622934000</v>
      </c>
      <c r="L10" s="40">
        <f>L18+L19+L20</f>
        <v>62171500</v>
      </c>
      <c r="M10" s="40">
        <f>M11</f>
        <v>90000</v>
      </c>
    </row>
    <row r="11" spans="1:15">
      <c r="A11" s="5" t="s">
        <v>101</v>
      </c>
      <c r="B11" s="13" t="s">
        <v>102</v>
      </c>
      <c r="C11" s="3" t="s">
        <v>84</v>
      </c>
      <c r="D11" s="3" t="s">
        <v>0</v>
      </c>
      <c r="E11" s="40"/>
      <c r="F11" s="40"/>
      <c r="G11" s="52">
        <v>90000</v>
      </c>
      <c r="H11" s="52"/>
      <c r="I11" s="52"/>
      <c r="J11" s="52">
        <v>90000</v>
      </c>
      <c r="K11" s="52"/>
      <c r="L11" s="52"/>
      <c r="M11" s="52">
        <v>90000</v>
      </c>
    </row>
    <row r="12" spans="1:15">
      <c r="A12" s="1" t="s">
        <v>32</v>
      </c>
      <c r="B12" s="2" t="s">
        <v>33</v>
      </c>
      <c r="C12" s="3" t="s">
        <v>84</v>
      </c>
      <c r="D12" s="3" t="s">
        <v>0</v>
      </c>
      <c r="E12" s="40" t="e">
        <f>#REF!+#REF!+E13+E14+E15+#REF!+E16+E17</f>
        <v>#REF!</v>
      </c>
      <c r="F12" s="40" t="e">
        <f>#REF!+#REF!+F13+F14+F15+#REF!+F16+F17</f>
        <v>#REF!</v>
      </c>
      <c r="G12" s="40">
        <f t="shared" ref="G12:M12" si="5">G13+G14+G15+G16+G17</f>
        <v>4760000</v>
      </c>
      <c r="H12" s="40">
        <f t="shared" si="5"/>
        <v>4050000</v>
      </c>
      <c r="I12" s="40">
        <f t="shared" si="5"/>
        <v>700000</v>
      </c>
      <c r="J12" s="40">
        <f t="shared" si="5"/>
        <v>6260000</v>
      </c>
      <c r="K12" s="40">
        <f t="shared" si="5"/>
        <v>4250000</v>
      </c>
      <c r="L12" s="40">
        <f t="shared" si="5"/>
        <v>700000</v>
      </c>
      <c r="M12" s="40">
        <f t="shared" si="5"/>
        <v>6260000</v>
      </c>
    </row>
    <row r="13" spans="1:15">
      <c r="A13" s="5" t="s">
        <v>37</v>
      </c>
      <c r="B13" s="13" t="s">
        <v>38</v>
      </c>
      <c r="C13" s="15" t="s">
        <v>84</v>
      </c>
      <c r="D13" s="15" t="s">
        <v>0</v>
      </c>
      <c r="E13" s="7">
        <v>1000000</v>
      </c>
      <c r="F13" s="7"/>
      <c r="G13" s="7">
        <v>7605</v>
      </c>
      <c r="H13" s="7">
        <v>750000</v>
      </c>
      <c r="I13" s="7"/>
      <c r="J13" s="7">
        <v>10000</v>
      </c>
      <c r="K13" s="7">
        <v>750000</v>
      </c>
      <c r="L13" s="7"/>
      <c r="M13" s="7">
        <v>10000</v>
      </c>
    </row>
    <row r="14" spans="1:15">
      <c r="A14" s="5" t="s">
        <v>39</v>
      </c>
      <c r="B14" s="13" t="s">
        <v>40</v>
      </c>
      <c r="C14" s="15" t="s">
        <v>84</v>
      </c>
      <c r="D14" s="15" t="s">
        <v>0</v>
      </c>
      <c r="E14" s="7">
        <v>500000</v>
      </c>
      <c r="F14" s="7">
        <v>100000</v>
      </c>
      <c r="G14" s="7">
        <v>4562300</v>
      </c>
      <c r="H14" s="7">
        <v>1000000</v>
      </c>
      <c r="I14" s="7">
        <v>300000</v>
      </c>
      <c r="J14" s="7">
        <v>6000000</v>
      </c>
      <c r="K14" s="7">
        <v>1200000</v>
      </c>
      <c r="L14" s="7">
        <v>300000</v>
      </c>
      <c r="M14" s="7">
        <v>6000000</v>
      </c>
    </row>
    <row r="15" spans="1:15">
      <c r="A15" s="5" t="s">
        <v>41</v>
      </c>
      <c r="B15" s="13" t="s">
        <v>42</v>
      </c>
      <c r="C15" s="15" t="s">
        <v>84</v>
      </c>
      <c r="D15" s="15" t="s">
        <v>0</v>
      </c>
      <c r="E15" s="7">
        <v>1000000</v>
      </c>
      <c r="F15" s="7">
        <v>600000</v>
      </c>
      <c r="G15" s="7">
        <v>38019</v>
      </c>
      <c r="H15" s="7">
        <v>500000</v>
      </c>
      <c r="I15" s="7">
        <v>400000</v>
      </c>
      <c r="J15" s="7">
        <v>50000</v>
      </c>
      <c r="K15" s="7">
        <v>500000</v>
      </c>
      <c r="L15" s="7">
        <v>400000</v>
      </c>
      <c r="M15" s="7">
        <v>50000</v>
      </c>
    </row>
    <row r="16" spans="1:15">
      <c r="A16" s="5" t="s">
        <v>45</v>
      </c>
      <c r="B16" s="13" t="s">
        <v>46</v>
      </c>
      <c r="C16" s="15" t="s">
        <v>84</v>
      </c>
      <c r="D16" s="15" t="s">
        <v>0</v>
      </c>
      <c r="E16" s="7">
        <v>2200000</v>
      </c>
      <c r="F16" s="7"/>
      <c r="G16" s="7">
        <v>76038</v>
      </c>
      <c r="H16" s="7">
        <v>900000</v>
      </c>
      <c r="I16" s="7"/>
      <c r="J16" s="7">
        <v>100000</v>
      </c>
      <c r="K16" s="7">
        <v>900000</v>
      </c>
      <c r="L16" s="7"/>
      <c r="M16" s="7">
        <v>100000</v>
      </c>
    </row>
    <row r="17" spans="1:13">
      <c r="A17" s="5" t="s">
        <v>47</v>
      </c>
      <c r="B17" s="13" t="s">
        <v>48</v>
      </c>
      <c r="C17" s="15" t="s">
        <v>84</v>
      </c>
      <c r="D17" s="15" t="s">
        <v>0</v>
      </c>
      <c r="E17" s="7">
        <v>2000000</v>
      </c>
      <c r="F17" s="7"/>
      <c r="G17" s="7">
        <v>76038</v>
      </c>
      <c r="H17" s="7">
        <v>900000</v>
      </c>
      <c r="I17" s="7"/>
      <c r="J17" s="7">
        <v>100000</v>
      </c>
      <c r="K17" s="7">
        <v>900000</v>
      </c>
      <c r="L17" s="7"/>
      <c r="M17" s="7">
        <v>100000</v>
      </c>
    </row>
    <row r="18" spans="1:13">
      <c r="A18" s="35" t="s">
        <v>98</v>
      </c>
      <c r="B18" s="36" t="s">
        <v>81</v>
      </c>
      <c r="C18" s="46" t="s">
        <v>84</v>
      </c>
      <c r="D18" s="34"/>
      <c r="E18" s="34" t="e">
        <f>E19+E22+E24+E27+E32+E39+E49+E51+E58</f>
        <v>#REF!</v>
      </c>
      <c r="F18" s="34" t="e">
        <f>F19+F22+F24+F27+F32+F39+F49+F51+F58</f>
        <v>#REF!</v>
      </c>
      <c r="G18" s="34">
        <f>G19+G22+G24+G27+G32+G39+G49+G51+G58+G63</f>
        <v>214489363</v>
      </c>
      <c r="H18" s="34">
        <f t="shared" ref="H18:J18" si="6">H19+H22+H24+H27+H32+H39+H49+H51+H58+H63</f>
        <v>227467000</v>
      </c>
      <c r="I18" s="34">
        <f t="shared" si="6"/>
        <v>206471500</v>
      </c>
      <c r="J18" s="34">
        <f t="shared" si="6"/>
        <v>285907516</v>
      </c>
      <c r="K18" s="34">
        <f t="shared" ref="K18" si="7">K19+K22+K24+K27+K32+K39+K49+K51+K58+K63</f>
        <v>228084000</v>
      </c>
      <c r="L18" s="34">
        <f t="shared" ref="L18" si="8">L19+L22+L24+L27+L32+L39+L49+L51+L58+L63</f>
        <v>26771500</v>
      </c>
      <c r="M18" s="34">
        <f t="shared" ref="M18" si="9">M19+M22+M24+M27+M32+M39+M49+M51+M58+M63</f>
        <v>285898078</v>
      </c>
    </row>
    <row r="19" spans="1:13">
      <c r="A19" s="1" t="s">
        <v>1</v>
      </c>
      <c r="B19" s="2" t="s">
        <v>2</v>
      </c>
      <c r="C19" s="3" t="s">
        <v>84</v>
      </c>
      <c r="D19" s="3" t="s">
        <v>0</v>
      </c>
      <c r="E19" s="40">
        <f>E20+E21</f>
        <v>50850000</v>
      </c>
      <c r="F19" s="40">
        <f>F20+F21</f>
        <v>18142500</v>
      </c>
      <c r="G19" s="40">
        <f>G20+G21</f>
        <v>147793200</v>
      </c>
      <c r="H19" s="40">
        <f t="shared" ref="H19:M19" si="10">H20+H21</f>
        <v>197450000</v>
      </c>
      <c r="I19" s="40">
        <f t="shared" si="10"/>
        <v>197400000</v>
      </c>
      <c r="J19" s="40">
        <f t="shared" si="10"/>
        <v>198300000</v>
      </c>
      <c r="K19" s="40">
        <f t="shared" si="10"/>
        <v>197450000</v>
      </c>
      <c r="L19" s="40">
        <f t="shared" si="10"/>
        <v>17700000</v>
      </c>
      <c r="M19" s="40">
        <f t="shared" si="10"/>
        <v>198300000</v>
      </c>
    </row>
    <row r="20" spans="1:13">
      <c r="A20" s="5" t="s">
        <v>3</v>
      </c>
      <c r="B20" s="13" t="s">
        <v>4</v>
      </c>
      <c r="C20" s="15" t="s">
        <v>84</v>
      </c>
      <c r="D20" s="15" t="s">
        <v>0</v>
      </c>
      <c r="E20" s="7">
        <v>50750000</v>
      </c>
      <c r="F20" s="7">
        <v>18142500</v>
      </c>
      <c r="G20" s="56">
        <v>147040880</v>
      </c>
      <c r="H20" s="56">
        <v>197400000</v>
      </c>
      <c r="I20" s="56">
        <v>197400000</v>
      </c>
      <c r="J20" s="56">
        <v>197400000</v>
      </c>
      <c r="K20" s="56">
        <v>197400000</v>
      </c>
      <c r="L20" s="7">
        <v>17700000</v>
      </c>
      <c r="M20" s="7">
        <v>197400000</v>
      </c>
    </row>
    <row r="21" spans="1:13">
      <c r="A21" s="5" t="s">
        <v>5</v>
      </c>
      <c r="B21" s="13" t="s">
        <v>6</v>
      </c>
      <c r="C21" s="15" t="s">
        <v>84</v>
      </c>
      <c r="D21" s="15" t="s">
        <v>0</v>
      </c>
      <c r="E21" s="7">
        <v>100000</v>
      </c>
      <c r="F21" s="7"/>
      <c r="G21" s="7">
        <v>752320</v>
      </c>
      <c r="H21" s="7">
        <v>50000</v>
      </c>
      <c r="I21" s="7"/>
      <c r="J21" s="7">
        <v>900000</v>
      </c>
      <c r="K21" s="7">
        <v>50000</v>
      </c>
      <c r="L21" s="7"/>
      <c r="M21" s="7">
        <v>900000</v>
      </c>
    </row>
    <row r="22" spans="1:13">
      <c r="A22" s="1" t="s">
        <v>7</v>
      </c>
      <c r="B22" s="2" t="s">
        <v>8</v>
      </c>
      <c r="C22" s="3" t="s">
        <v>84</v>
      </c>
      <c r="D22" s="3" t="s">
        <v>0</v>
      </c>
      <c r="E22" s="40">
        <f>E23</f>
        <v>2000000</v>
      </c>
      <c r="F22" s="40">
        <f>F23</f>
        <v>700000</v>
      </c>
      <c r="G22" s="40">
        <f>G23</f>
        <v>4288222</v>
      </c>
      <c r="H22" s="40">
        <f t="shared" ref="H22:M22" si="11">H23</f>
        <v>2000000</v>
      </c>
      <c r="I22" s="40">
        <f t="shared" si="11"/>
        <v>700000</v>
      </c>
      <c r="J22" s="40">
        <f t="shared" si="11"/>
        <v>5700000</v>
      </c>
      <c r="K22" s="40">
        <f t="shared" si="11"/>
        <v>2000000</v>
      </c>
      <c r="L22" s="40">
        <f t="shared" si="11"/>
        <v>700000</v>
      </c>
      <c r="M22" s="40">
        <f t="shared" si="11"/>
        <v>5700000</v>
      </c>
    </row>
    <row r="23" spans="1:13">
      <c r="A23" s="5" t="s">
        <v>9</v>
      </c>
      <c r="B23" s="13" t="s">
        <v>8</v>
      </c>
      <c r="C23" s="15" t="s">
        <v>84</v>
      </c>
      <c r="D23" s="15" t="s">
        <v>0</v>
      </c>
      <c r="E23" s="7">
        <v>2000000</v>
      </c>
      <c r="F23" s="7">
        <v>700000</v>
      </c>
      <c r="G23" s="7">
        <v>4288222</v>
      </c>
      <c r="H23" s="7">
        <v>2000000</v>
      </c>
      <c r="I23" s="7">
        <v>700000</v>
      </c>
      <c r="J23" s="7">
        <v>5700000</v>
      </c>
      <c r="K23" s="7">
        <v>2000000</v>
      </c>
      <c r="L23" s="7">
        <v>700000</v>
      </c>
      <c r="M23" s="7">
        <v>5700000</v>
      </c>
    </row>
    <row r="24" spans="1:13">
      <c r="A24" s="1" t="s">
        <v>10</v>
      </c>
      <c r="B24" s="2" t="s">
        <v>11</v>
      </c>
      <c r="C24" s="3" t="s">
        <v>84</v>
      </c>
      <c r="D24" s="3" t="s">
        <v>0</v>
      </c>
      <c r="E24" s="40">
        <f>E25+E26</f>
        <v>8800000</v>
      </c>
      <c r="F24" s="40">
        <f>F25+F26</f>
        <v>3500000</v>
      </c>
      <c r="G24" s="40">
        <f>G25+G26</f>
        <v>25343974</v>
      </c>
      <c r="H24" s="40">
        <f t="shared" ref="H24:M24" si="12">H25+H26</f>
        <v>8800000</v>
      </c>
      <c r="I24" s="40">
        <f t="shared" si="12"/>
        <v>3500000</v>
      </c>
      <c r="J24" s="40">
        <f t="shared" si="12"/>
        <v>34452596</v>
      </c>
      <c r="K24" s="40">
        <f t="shared" si="12"/>
        <v>8800000</v>
      </c>
      <c r="L24" s="40">
        <f t="shared" si="12"/>
        <v>3500000</v>
      </c>
      <c r="M24" s="40">
        <f t="shared" si="12"/>
        <v>34452596</v>
      </c>
    </row>
    <row r="25" spans="1:13">
      <c r="A25" s="5" t="s">
        <v>12</v>
      </c>
      <c r="B25" s="13" t="s">
        <v>13</v>
      </c>
      <c r="C25" s="15" t="s">
        <v>84</v>
      </c>
      <c r="D25" s="15" t="s">
        <v>0</v>
      </c>
      <c r="E25" s="41">
        <v>7900000</v>
      </c>
      <c r="F25" s="41">
        <v>3000000</v>
      </c>
      <c r="G25" s="41">
        <v>22823703</v>
      </c>
      <c r="H25" s="41">
        <v>7900000</v>
      </c>
      <c r="I25" s="41">
        <v>3000000</v>
      </c>
      <c r="J25" s="41">
        <v>31093078</v>
      </c>
      <c r="K25" s="41">
        <v>7900000</v>
      </c>
      <c r="L25" s="41">
        <v>3000000</v>
      </c>
      <c r="M25" s="41">
        <v>31093078</v>
      </c>
    </row>
    <row r="26" spans="1:13">
      <c r="A26" s="5" t="s">
        <v>14</v>
      </c>
      <c r="B26" s="13" t="s">
        <v>15</v>
      </c>
      <c r="C26" s="15" t="s">
        <v>84</v>
      </c>
      <c r="D26" s="15" t="s">
        <v>0</v>
      </c>
      <c r="E26" s="41">
        <v>900000</v>
      </c>
      <c r="F26" s="41">
        <v>500000</v>
      </c>
      <c r="G26" s="41">
        <v>2520271</v>
      </c>
      <c r="H26" s="41">
        <v>900000</v>
      </c>
      <c r="I26" s="41">
        <v>500000</v>
      </c>
      <c r="J26" s="41">
        <v>3359518</v>
      </c>
      <c r="K26" s="41">
        <v>900000</v>
      </c>
      <c r="L26" s="41">
        <v>500000</v>
      </c>
      <c r="M26" s="41">
        <v>3359518</v>
      </c>
    </row>
    <row r="27" spans="1:13">
      <c r="A27" s="1" t="s">
        <v>16</v>
      </c>
      <c r="B27" s="2" t="s">
        <v>17</v>
      </c>
      <c r="C27" s="3" t="s">
        <v>84</v>
      </c>
      <c r="D27" s="3" t="s">
        <v>0</v>
      </c>
      <c r="E27" s="40">
        <f>SUM(E28:E30)</f>
        <v>3600000</v>
      </c>
      <c r="F27" s="40">
        <f>SUM(F28:F30)</f>
        <v>1000000</v>
      </c>
      <c r="G27" s="40">
        <f>G28+G29+G30+G31</f>
        <v>8395189</v>
      </c>
      <c r="H27" s="40">
        <f t="shared" ref="H27:M27" si="13">H28+H29+H30+H31</f>
        <v>3400000</v>
      </c>
      <c r="I27" s="40">
        <f t="shared" si="13"/>
        <v>1000000</v>
      </c>
      <c r="J27" s="40">
        <f t="shared" si="13"/>
        <v>10710000</v>
      </c>
      <c r="K27" s="40">
        <f t="shared" si="13"/>
        <v>3400000</v>
      </c>
      <c r="L27" s="40">
        <f t="shared" si="13"/>
        <v>1000000</v>
      </c>
      <c r="M27" s="40">
        <f t="shared" si="13"/>
        <v>10710000</v>
      </c>
    </row>
    <row r="28" spans="1:13">
      <c r="A28" s="5" t="s">
        <v>18</v>
      </c>
      <c r="B28" s="13" t="s">
        <v>19</v>
      </c>
      <c r="C28" s="15" t="s">
        <v>84</v>
      </c>
      <c r="D28" s="15" t="s">
        <v>0</v>
      </c>
      <c r="E28" s="7">
        <v>1500000</v>
      </c>
      <c r="F28" s="7">
        <v>400000</v>
      </c>
      <c r="G28" s="7">
        <v>1852104</v>
      </c>
      <c r="H28" s="7">
        <v>1300000</v>
      </c>
      <c r="I28" s="7">
        <v>400000</v>
      </c>
      <c r="J28" s="7">
        <v>2440000</v>
      </c>
      <c r="K28" s="7">
        <v>1300000</v>
      </c>
      <c r="L28" s="7">
        <v>400000</v>
      </c>
      <c r="M28" s="7">
        <v>2440000</v>
      </c>
    </row>
    <row r="29" spans="1:13">
      <c r="A29" s="5" t="s">
        <v>20</v>
      </c>
      <c r="B29" s="13" t="s">
        <v>21</v>
      </c>
      <c r="C29" s="15" t="s">
        <v>84</v>
      </c>
      <c r="D29" s="15" t="s">
        <v>0</v>
      </c>
      <c r="E29" s="7">
        <v>2000000</v>
      </c>
      <c r="F29" s="7">
        <v>600000</v>
      </c>
      <c r="G29" s="7">
        <v>5958610</v>
      </c>
      <c r="H29" s="7">
        <v>2000000</v>
      </c>
      <c r="I29" s="7">
        <v>600000</v>
      </c>
      <c r="J29" s="7">
        <v>7850000</v>
      </c>
      <c r="K29" s="7">
        <v>2000000</v>
      </c>
      <c r="L29" s="7">
        <v>600000</v>
      </c>
      <c r="M29" s="7">
        <v>7850000</v>
      </c>
    </row>
    <row r="30" spans="1:13">
      <c r="A30" s="5" t="s">
        <v>22</v>
      </c>
      <c r="B30" s="13" t="s">
        <v>23</v>
      </c>
      <c r="C30" s="15" t="s">
        <v>84</v>
      </c>
      <c r="D30" s="15" t="s">
        <v>0</v>
      </c>
      <c r="E30" s="7">
        <v>100000</v>
      </c>
      <c r="F30" s="7"/>
      <c r="G30" s="7">
        <v>53134</v>
      </c>
      <c r="H30" s="7">
        <v>100000</v>
      </c>
      <c r="I30" s="7"/>
      <c r="J30" s="7">
        <v>70000</v>
      </c>
      <c r="K30" s="7">
        <v>100000</v>
      </c>
      <c r="L30" s="7"/>
      <c r="M30" s="7">
        <v>70000</v>
      </c>
    </row>
    <row r="31" spans="1:13">
      <c r="A31" s="5" t="s">
        <v>119</v>
      </c>
      <c r="B31" s="13" t="s">
        <v>120</v>
      </c>
      <c r="C31" s="15" t="s">
        <v>84</v>
      </c>
      <c r="D31" s="15" t="s">
        <v>0</v>
      </c>
      <c r="E31" s="7"/>
      <c r="F31" s="7"/>
      <c r="G31" s="7">
        <v>531341</v>
      </c>
      <c r="H31" s="7"/>
      <c r="I31" s="7"/>
      <c r="J31" s="7">
        <v>350000</v>
      </c>
      <c r="K31" s="7"/>
      <c r="L31" s="7"/>
      <c r="M31" s="7">
        <v>350000</v>
      </c>
    </row>
    <row r="32" spans="1:13">
      <c r="A32" s="1" t="s">
        <v>24</v>
      </c>
      <c r="B32" s="2" t="s">
        <v>25</v>
      </c>
      <c r="C32" s="3" t="s">
        <v>84</v>
      </c>
      <c r="D32" s="3" t="s">
        <v>0</v>
      </c>
      <c r="E32" s="40">
        <f>E33+E35+E37</f>
        <v>3350000</v>
      </c>
      <c r="F32" s="40">
        <f>F33+F35+F37</f>
        <v>700000</v>
      </c>
      <c r="G32" s="40">
        <f>G33+G34+G35+G36+G37+G38</f>
        <v>5981382</v>
      </c>
      <c r="H32" s="40">
        <f t="shared" ref="H32:M32" si="14">H33+H34+H35+H36+H37+H38</f>
        <v>4300000</v>
      </c>
      <c r="I32" s="40">
        <f t="shared" si="14"/>
        <v>700000</v>
      </c>
      <c r="J32" s="40">
        <f>J33+J34+J35+J36+J37+J38</f>
        <v>7480000</v>
      </c>
      <c r="K32" s="40">
        <f t="shared" si="14"/>
        <v>4350000</v>
      </c>
      <c r="L32" s="40">
        <f t="shared" si="14"/>
        <v>700000</v>
      </c>
      <c r="M32" s="40">
        <f t="shared" si="14"/>
        <v>7480000</v>
      </c>
    </row>
    <row r="33" spans="1:13">
      <c r="A33" s="5" t="s">
        <v>26</v>
      </c>
      <c r="B33" s="13" t="s">
        <v>27</v>
      </c>
      <c r="C33" s="15" t="s">
        <v>84</v>
      </c>
      <c r="D33" s="15" t="s">
        <v>0</v>
      </c>
      <c r="E33" s="7">
        <v>750000</v>
      </c>
      <c r="F33" s="7">
        <v>200000</v>
      </c>
      <c r="G33" s="7">
        <v>1290400</v>
      </c>
      <c r="H33" s="7">
        <v>700000</v>
      </c>
      <c r="I33" s="7">
        <v>200000</v>
      </c>
      <c r="J33" s="7">
        <v>1500000</v>
      </c>
      <c r="K33" s="7">
        <v>750000</v>
      </c>
      <c r="L33" s="7">
        <v>200000</v>
      </c>
      <c r="M33" s="7">
        <v>1500000</v>
      </c>
    </row>
    <row r="34" spans="1:13">
      <c r="A34" s="5" t="s">
        <v>101</v>
      </c>
      <c r="B34" s="13" t="s">
        <v>102</v>
      </c>
      <c r="C34" s="15" t="s">
        <v>84</v>
      </c>
      <c r="D34" s="15" t="s">
        <v>0</v>
      </c>
      <c r="E34" s="7"/>
      <c r="F34" s="7"/>
      <c r="G34" s="7">
        <v>22771</v>
      </c>
      <c r="H34" s="7"/>
      <c r="I34" s="7"/>
      <c r="J34" s="7">
        <v>30000</v>
      </c>
      <c r="K34" s="7"/>
      <c r="L34" s="7"/>
      <c r="M34" s="7">
        <v>30000</v>
      </c>
    </row>
    <row r="35" spans="1:13">
      <c r="A35" s="5" t="s">
        <v>28</v>
      </c>
      <c r="B35" s="13" t="s">
        <v>29</v>
      </c>
      <c r="C35" s="15" t="s">
        <v>84</v>
      </c>
      <c r="D35" s="15" t="s">
        <v>0</v>
      </c>
      <c r="E35" s="7">
        <v>2500000</v>
      </c>
      <c r="F35" s="7">
        <v>500000</v>
      </c>
      <c r="G35" s="7">
        <v>4250728</v>
      </c>
      <c r="H35" s="7">
        <v>3500000</v>
      </c>
      <c r="I35" s="7">
        <v>500000</v>
      </c>
      <c r="J35" s="7">
        <v>5400000</v>
      </c>
      <c r="K35" s="7">
        <v>3500000</v>
      </c>
      <c r="L35" s="7">
        <v>500000</v>
      </c>
      <c r="M35" s="7">
        <v>5400000</v>
      </c>
    </row>
    <row r="36" spans="1:13">
      <c r="A36" s="5">
        <v>3224</v>
      </c>
      <c r="B36" s="18" t="s">
        <v>121</v>
      </c>
      <c r="C36" s="15" t="s">
        <v>84</v>
      </c>
      <c r="D36" s="15" t="s">
        <v>0</v>
      </c>
      <c r="E36" s="7"/>
      <c r="F36" s="7"/>
      <c r="G36" s="7">
        <v>75906</v>
      </c>
      <c r="H36" s="7"/>
      <c r="I36" s="7"/>
      <c r="J36" s="7">
        <v>100000</v>
      </c>
      <c r="K36" s="7"/>
      <c r="L36" s="7"/>
      <c r="M36" s="7">
        <v>100000</v>
      </c>
    </row>
    <row r="37" spans="1:13">
      <c r="A37" s="5" t="s">
        <v>30</v>
      </c>
      <c r="B37" s="13" t="s">
        <v>31</v>
      </c>
      <c r="C37" s="15" t="s">
        <v>84</v>
      </c>
      <c r="D37" s="15" t="s">
        <v>0</v>
      </c>
      <c r="E37" s="7">
        <v>100000</v>
      </c>
      <c r="F37" s="7"/>
      <c r="G37" s="7">
        <v>265671</v>
      </c>
      <c r="H37" s="7">
        <v>100000</v>
      </c>
      <c r="I37" s="7"/>
      <c r="J37" s="7">
        <v>350000</v>
      </c>
      <c r="K37" s="7">
        <v>100000</v>
      </c>
      <c r="L37" s="7"/>
      <c r="M37" s="7">
        <v>350000</v>
      </c>
    </row>
    <row r="38" spans="1:13">
      <c r="A38" s="5">
        <v>3227</v>
      </c>
      <c r="B38" s="13" t="s">
        <v>117</v>
      </c>
      <c r="C38" s="15" t="s">
        <v>84</v>
      </c>
      <c r="D38" s="15" t="s">
        <v>0</v>
      </c>
      <c r="E38" s="7"/>
      <c r="F38" s="7"/>
      <c r="G38" s="7">
        <v>75906</v>
      </c>
      <c r="H38" s="7"/>
      <c r="I38" s="7"/>
      <c r="J38" s="7">
        <v>100000</v>
      </c>
      <c r="K38" s="7"/>
      <c r="L38" s="7"/>
      <c r="M38" s="7">
        <v>100000</v>
      </c>
    </row>
    <row r="39" spans="1:13">
      <c r="A39" s="1" t="s">
        <v>32</v>
      </c>
      <c r="B39" s="2" t="s">
        <v>33</v>
      </c>
      <c r="C39" s="3" t="s">
        <v>84</v>
      </c>
      <c r="D39" s="3" t="s">
        <v>0</v>
      </c>
      <c r="E39" s="40">
        <f>E40+E41+E42+E43+E44+E45+E46+E48</f>
        <v>10608000</v>
      </c>
      <c r="F39" s="40">
        <f>F40+F41+F42+F43+F44+F45+F46+F48</f>
        <v>2100000</v>
      </c>
      <c r="G39" s="40">
        <f>G40+G41+G42++G43+G44+G45+G46+G47+G48</f>
        <v>21109421</v>
      </c>
      <c r="H39" s="40">
        <f t="shared" ref="H39:M39" si="15">H40+H41+H42++H43+H44+H45+H46+H47+H48</f>
        <v>9952000</v>
      </c>
      <c r="I39" s="40">
        <f t="shared" si="15"/>
        <v>3100000</v>
      </c>
      <c r="J39" s="40">
        <f t="shared" si="15"/>
        <v>27180000</v>
      </c>
      <c r="K39" s="40">
        <f t="shared" si="15"/>
        <v>10484000</v>
      </c>
      <c r="L39" s="40">
        <f t="shared" si="15"/>
        <v>3100000</v>
      </c>
      <c r="M39" s="40">
        <f t="shared" si="15"/>
        <v>27170562</v>
      </c>
    </row>
    <row r="40" spans="1:13">
      <c r="A40" s="5" t="s">
        <v>34</v>
      </c>
      <c r="B40" s="13" t="s">
        <v>35</v>
      </c>
      <c r="C40" s="15" t="s">
        <v>84</v>
      </c>
      <c r="D40" s="15" t="s">
        <v>0</v>
      </c>
      <c r="E40" s="7">
        <v>1208000</v>
      </c>
      <c r="F40" s="7">
        <v>700000</v>
      </c>
      <c r="G40" s="7">
        <v>2960328</v>
      </c>
      <c r="H40" s="7">
        <v>1202000</v>
      </c>
      <c r="I40" s="7">
        <v>700000</v>
      </c>
      <c r="J40" s="7">
        <v>3800000</v>
      </c>
      <c r="K40" s="7">
        <v>1184000</v>
      </c>
      <c r="L40" s="7">
        <v>700000</v>
      </c>
      <c r="M40" s="7">
        <v>3800000</v>
      </c>
    </row>
    <row r="41" spans="1:13">
      <c r="A41" s="5">
        <v>3232</v>
      </c>
      <c r="B41" s="13" t="s">
        <v>36</v>
      </c>
      <c r="C41" s="15" t="s">
        <v>84</v>
      </c>
      <c r="D41" s="15" t="s">
        <v>0</v>
      </c>
      <c r="E41" s="7">
        <v>2600000</v>
      </c>
      <c r="F41" s="7">
        <v>700000</v>
      </c>
      <c r="G41" s="7">
        <v>2049458</v>
      </c>
      <c r="H41" s="7">
        <v>5400000</v>
      </c>
      <c r="I41" s="7">
        <v>1700000</v>
      </c>
      <c r="J41" s="7">
        <v>2500000</v>
      </c>
      <c r="K41" s="7">
        <v>5600000</v>
      </c>
      <c r="L41" s="7">
        <v>1700000</v>
      </c>
      <c r="M41" s="7">
        <v>2590562</v>
      </c>
    </row>
    <row r="42" spans="1:13">
      <c r="A42" s="5" t="s">
        <v>37</v>
      </c>
      <c r="B42" s="13" t="s">
        <v>38</v>
      </c>
      <c r="C42" s="15" t="s">
        <v>84</v>
      </c>
      <c r="D42" s="15" t="s">
        <v>0</v>
      </c>
      <c r="E42" s="7">
        <v>1000000</v>
      </c>
      <c r="F42" s="7"/>
      <c r="G42" s="7">
        <v>417482</v>
      </c>
      <c r="H42" s="7">
        <v>750000</v>
      </c>
      <c r="I42" s="7"/>
      <c r="J42" s="7">
        <v>500000</v>
      </c>
      <c r="K42" s="7">
        <v>750000</v>
      </c>
      <c r="L42" s="7"/>
      <c r="M42" s="7">
        <v>500000</v>
      </c>
    </row>
    <row r="43" spans="1:13">
      <c r="A43" s="5" t="s">
        <v>39</v>
      </c>
      <c r="B43" s="13" t="s">
        <v>40</v>
      </c>
      <c r="C43" s="15" t="s">
        <v>84</v>
      </c>
      <c r="D43" s="15" t="s">
        <v>0</v>
      </c>
      <c r="E43" s="7">
        <v>500000</v>
      </c>
      <c r="F43" s="7">
        <v>100000</v>
      </c>
      <c r="G43" s="7">
        <v>1062682</v>
      </c>
      <c r="H43" s="7">
        <v>1000000</v>
      </c>
      <c r="I43" s="7">
        <v>300000</v>
      </c>
      <c r="J43" s="7">
        <v>1300000</v>
      </c>
      <c r="K43" s="7">
        <v>1200000</v>
      </c>
      <c r="L43" s="7">
        <v>300000</v>
      </c>
      <c r="M43" s="7">
        <v>1300000</v>
      </c>
    </row>
    <row r="44" spans="1:13">
      <c r="A44" s="5" t="s">
        <v>41</v>
      </c>
      <c r="B44" s="13" t="s">
        <v>42</v>
      </c>
      <c r="C44" s="15" t="s">
        <v>84</v>
      </c>
      <c r="D44" s="15" t="s">
        <v>0</v>
      </c>
      <c r="E44" s="7">
        <v>1000000</v>
      </c>
      <c r="F44" s="7">
        <v>600000</v>
      </c>
      <c r="G44" s="7">
        <v>5465222</v>
      </c>
      <c r="H44" s="7">
        <v>500000</v>
      </c>
      <c r="I44" s="7">
        <v>400000</v>
      </c>
      <c r="J44" s="7">
        <v>7200000</v>
      </c>
      <c r="K44" s="7">
        <v>500000</v>
      </c>
      <c r="L44" s="7">
        <v>400000</v>
      </c>
      <c r="M44" s="7">
        <v>7200000</v>
      </c>
    </row>
    <row r="45" spans="1:13">
      <c r="A45" s="5" t="s">
        <v>43</v>
      </c>
      <c r="B45" s="13" t="s">
        <v>44</v>
      </c>
      <c r="C45" s="15" t="s">
        <v>84</v>
      </c>
      <c r="D45" s="15" t="s">
        <v>0</v>
      </c>
      <c r="E45" s="7">
        <v>100000</v>
      </c>
      <c r="F45" s="7"/>
      <c r="G45" s="7">
        <v>45544</v>
      </c>
      <c r="H45" s="7">
        <v>100000</v>
      </c>
      <c r="I45" s="7"/>
      <c r="J45" s="7">
        <v>60000</v>
      </c>
      <c r="K45" s="7">
        <v>250000</v>
      </c>
      <c r="L45" s="7"/>
      <c r="M45" s="7">
        <v>60000</v>
      </c>
    </row>
    <row r="46" spans="1:13">
      <c r="A46" s="5" t="s">
        <v>45</v>
      </c>
      <c r="B46" s="13" t="s">
        <v>46</v>
      </c>
      <c r="C46" s="15" t="s">
        <v>84</v>
      </c>
      <c r="D46" s="15" t="s">
        <v>0</v>
      </c>
      <c r="E46" s="7">
        <v>2200000</v>
      </c>
      <c r="F46" s="7"/>
      <c r="G46" s="7">
        <v>1897647</v>
      </c>
      <c r="H46" s="7">
        <v>900000</v>
      </c>
      <c r="I46" s="7"/>
      <c r="J46" s="7">
        <v>2320000</v>
      </c>
      <c r="K46" s="7">
        <v>900000</v>
      </c>
      <c r="L46" s="7"/>
      <c r="M46" s="7">
        <v>2320000</v>
      </c>
    </row>
    <row r="47" spans="1:13">
      <c r="A47" s="5">
        <v>3238</v>
      </c>
      <c r="B47" s="13" t="s">
        <v>122</v>
      </c>
      <c r="C47" s="15" t="s">
        <v>84</v>
      </c>
      <c r="D47" s="15" t="s">
        <v>0</v>
      </c>
      <c r="E47" s="7"/>
      <c r="F47" s="7"/>
      <c r="G47" s="7">
        <v>5313411</v>
      </c>
      <c r="H47" s="7"/>
      <c r="I47" s="7"/>
      <c r="J47" s="7">
        <v>7000000</v>
      </c>
      <c r="K47" s="7"/>
      <c r="L47" s="7"/>
      <c r="M47" s="7">
        <v>6900000</v>
      </c>
    </row>
    <row r="48" spans="1:13">
      <c r="A48" s="5" t="s">
        <v>47</v>
      </c>
      <c r="B48" s="13" t="s">
        <v>48</v>
      </c>
      <c r="C48" s="15" t="s">
        <v>84</v>
      </c>
      <c r="D48" s="15" t="s">
        <v>0</v>
      </c>
      <c r="E48" s="7">
        <v>2000000</v>
      </c>
      <c r="F48" s="7"/>
      <c r="G48" s="7">
        <v>1897647</v>
      </c>
      <c r="H48" s="7">
        <v>100000</v>
      </c>
      <c r="I48" s="7"/>
      <c r="J48" s="7">
        <v>2500000</v>
      </c>
      <c r="K48" s="7">
        <v>100000</v>
      </c>
      <c r="L48" s="7"/>
      <c r="M48" s="7">
        <v>2500000</v>
      </c>
    </row>
    <row r="49" spans="1:13">
      <c r="A49" s="1" t="s">
        <v>49</v>
      </c>
      <c r="B49" s="2" t="s">
        <v>50</v>
      </c>
      <c r="C49" s="3" t="s">
        <v>84</v>
      </c>
      <c r="D49" s="3" t="s">
        <v>0</v>
      </c>
      <c r="E49" s="40" t="e">
        <f>E50+#REF!</f>
        <v>#REF!</v>
      </c>
      <c r="F49" s="40" t="e">
        <f>F50+#REF!</f>
        <v>#REF!</v>
      </c>
      <c r="G49" s="40">
        <f>G50</f>
        <v>37953</v>
      </c>
      <c r="H49" s="40">
        <f t="shared" ref="H49:M49" si="16">H50</f>
        <v>150000</v>
      </c>
      <c r="I49" s="40">
        <f t="shared" si="16"/>
        <v>71500</v>
      </c>
      <c r="J49" s="40">
        <f t="shared" si="16"/>
        <v>50000</v>
      </c>
      <c r="K49" s="40">
        <f t="shared" si="16"/>
        <v>150000</v>
      </c>
      <c r="L49" s="40">
        <f t="shared" si="16"/>
        <v>71500</v>
      </c>
      <c r="M49" s="40">
        <f t="shared" si="16"/>
        <v>50000</v>
      </c>
    </row>
    <row r="50" spans="1:13">
      <c r="A50" s="5" t="s">
        <v>51</v>
      </c>
      <c r="B50" s="13" t="s">
        <v>50</v>
      </c>
      <c r="C50" s="15" t="s">
        <v>85</v>
      </c>
      <c r="D50" s="15" t="s">
        <v>0</v>
      </c>
      <c r="E50" s="7">
        <v>150000</v>
      </c>
      <c r="F50" s="7">
        <v>49000</v>
      </c>
      <c r="G50" s="7">
        <v>37953</v>
      </c>
      <c r="H50" s="7">
        <v>150000</v>
      </c>
      <c r="I50" s="7">
        <v>71500</v>
      </c>
      <c r="J50" s="7">
        <v>50000</v>
      </c>
      <c r="K50" s="7">
        <v>150000</v>
      </c>
      <c r="L50" s="7">
        <v>71500</v>
      </c>
      <c r="M50" s="7">
        <v>50000</v>
      </c>
    </row>
    <row r="51" spans="1:13">
      <c r="A51" s="1" t="s">
        <v>52</v>
      </c>
      <c r="B51" s="2" t="s">
        <v>53</v>
      </c>
      <c r="C51" s="3" t="s">
        <v>84</v>
      </c>
      <c r="D51" s="3" t="s">
        <v>0</v>
      </c>
      <c r="E51" s="4">
        <f>E53+E54+E55+E56+E57</f>
        <v>1650000</v>
      </c>
      <c r="F51" s="4"/>
      <c r="G51" s="4">
        <f>G52+G53+G54+G55+G56+G57</f>
        <v>546522</v>
      </c>
      <c r="H51" s="4">
        <f t="shared" ref="H51:M51" si="17">H52+H53+H54+H55+H56+H57</f>
        <v>1350000</v>
      </c>
      <c r="I51" s="4">
        <f t="shared" si="17"/>
        <v>0</v>
      </c>
      <c r="J51" s="4">
        <f t="shared" si="17"/>
        <v>720000</v>
      </c>
      <c r="K51" s="4">
        <f t="shared" si="17"/>
        <v>1350000</v>
      </c>
      <c r="L51" s="4">
        <f t="shared" si="17"/>
        <v>0</v>
      </c>
      <c r="M51" s="4">
        <f t="shared" si="17"/>
        <v>720000</v>
      </c>
    </row>
    <row r="52" spans="1:13">
      <c r="A52" s="5" t="s">
        <v>123</v>
      </c>
      <c r="B52" s="13" t="s">
        <v>124</v>
      </c>
      <c r="C52" s="15" t="s">
        <v>84</v>
      </c>
      <c r="D52" s="15" t="s">
        <v>0</v>
      </c>
      <c r="E52" s="4"/>
      <c r="F52" s="4"/>
      <c r="G52" s="7">
        <v>151811</v>
      </c>
      <c r="H52" s="7"/>
      <c r="I52" s="7"/>
      <c r="J52" s="7">
        <v>200000</v>
      </c>
      <c r="K52" s="7"/>
      <c r="L52" s="7"/>
      <c r="M52" s="7">
        <v>200000</v>
      </c>
    </row>
    <row r="53" spans="1:13">
      <c r="A53" s="5" t="s">
        <v>54</v>
      </c>
      <c r="B53" s="13" t="s">
        <v>55</v>
      </c>
      <c r="C53" s="15" t="s">
        <v>84</v>
      </c>
      <c r="D53" s="15" t="s">
        <v>0</v>
      </c>
      <c r="E53" s="7">
        <v>800000</v>
      </c>
      <c r="F53" s="7"/>
      <c r="G53" s="7">
        <v>75906</v>
      </c>
      <c r="H53" s="7">
        <v>500000</v>
      </c>
      <c r="I53" s="7"/>
      <c r="J53" s="7">
        <v>100000</v>
      </c>
      <c r="K53" s="7">
        <v>500000</v>
      </c>
      <c r="L53" s="7"/>
      <c r="M53" s="7">
        <v>100000</v>
      </c>
    </row>
    <row r="54" spans="1:13">
      <c r="A54" s="5" t="s">
        <v>56</v>
      </c>
      <c r="B54" s="13" t="s">
        <v>130</v>
      </c>
      <c r="C54" s="15" t="s">
        <v>84</v>
      </c>
      <c r="D54" s="15" t="s">
        <v>0</v>
      </c>
      <c r="E54" s="7">
        <v>100000</v>
      </c>
      <c r="F54" s="7"/>
      <c r="G54" s="7">
        <v>15181</v>
      </c>
      <c r="H54" s="7">
        <v>100000</v>
      </c>
      <c r="I54" s="7"/>
      <c r="J54" s="7">
        <v>20000</v>
      </c>
      <c r="K54" s="7">
        <v>100000</v>
      </c>
      <c r="L54" s="7"/>
      <c r="M54" s="7">
        <v>20000</v>
      </c>
    </row>
    <row r="55" spans="1:13">
      <c r="A55" s="5" t="s">
        <v>57</v>
      </c>
      <c r="B55" s="13" t="s">
        <v>58</v>
      </c>
      <c r="C55" s="15" t="s">
        <v>84</v>
      </c>
      <c r="D55" s="15" t="s">
        <v>0</v>
      </c>
      <c r="E55" s="7">
        <v>150000</v>
      </c>
      <c r="F55" s="7"/>
      <c r="G55" s="7">
        <v>151812</v>
      </c>
      <c r="H55" s="7">
        <v>150000</v>
      </c>
      <c r="I55" s="7"/>
      <c r="J55" s="7">
        <v>200000</v>
      </c>
      <c r="K55" s="7">
        <v>150000</v>
      </c>
      <c r="L55" s="7"/>
      <c r="M55" s="7">
        <v>200000</v>
      </c>
    </row>
    <row r="56" spans="1:13">
      <c r="A56" s="5">
        <v>3296</v>
      </c>
      <c r="B56" s="13" t="s">
        <v>77</v>
      </c>
      <c r="C56" s="15" t="s">
        <v>84</v>
      </c>
      <c r="D56" s="15" t="s">
        <v>0</v>
      </c>
      <c r="E56" s="7">
        <v>500000</v>
      </c>
      <c r="F56" s="7"/>
      <c r="G56" s="7">
        <v>113859</v>
      </c>
      <c r="H56" s="7">
        <v>500000</v>
      </c>
      <c r="I56" s="7"/>
      <c r="J56" s="7">
        <v>150000</v>
      </c>
      <c r="K56" s="7">
        <v>500000</v>
      </c>
      <c r="L56" s="7"/>
      <c r="M56" s="7">
        <v>150000</v>
      </c>
    </row>
    <row r="57" spans="1:13">
      <c r="A57" s="5" t="s">
        <v>59</v>
      </c>
      <c r="B57" s="13" t="s">
        <v>53</v>
      </c>
      <c r="C57" s="15" t="s">
        <v>84</v>
      </c>
      <c r="D57" s="15" t="s">
        <v>0</v>
      </c>
      <c r="E57" s="7">
        <v>100000</v>
      </c>
      <c r="F57" s="7"/>
      <c r="G57" s="7">
        <v>37953</v>
      </c>
      <c r="H57" s="7">
        <v>100000</v>
      </c>
      <c r="I57" s="7"/>
      <c r="J57" s="7">
        <v>50000</v>
      </c>
      <c r="K57" s="7">
        <v>100000</v>
      </c>
      <c r="L57" s="7"/>
      <c r="M57" s="7">
        <v>50000</v>
      </c>
    </row>
    <row r="58" spans="1:13">
      <c r="A58" s="1" t="s">
        <v>60</v>
      </c>
      <c r="B58" s="2" t="s">
        <v>61</v>
      </c>
      <c r="C58" s="3" t="s">
        <v>84</v>
      </c>
      <c r="D58" s="3" t="s">
        <v>0</v>
      </c>
      <c r="E58" s="40">
        <f>E59+E60+E62</f>
        <v>150000</v>
      </c>
      <c r="F58" s="40"/>
      <c r="G58" s="40">
        <f>G59+G61+G62</f>
        <v>33500</v>
      </c>
      <c r="H58" s="40">
        <f t="shared" ref="H58:M58" si="18">H59+H61+H62</f>
        <v>65000</v>
      </c>
      <c r="I58" s="40">
        <f t="shared" si="18"/>
        <v>0</v>
      </c>
      <c r="J58" s="40">
        <f t="shared" si="18"/>
        <v>34920</v>
      </c>
      <c r="K58" s="40">
        <f t="shared" si="18"/>
        <v>100000</v>
      </c>
      <c r="L58" s="40">
        <f t="shared" si="18"/>
        <v>0</v>
      </c>
      <c r="M58" s="40">
        <f t="shared" si="18"/>
        <v>34920</v>
      </c>
    </row>
    <row r="59" spans="1:13">
      <c r="A59" s="5" t="s">
        <v>62</v>
      </c>
      <c r="B59" s="13" t="s">
        <v>63</v>
      </c>
      <c r="C59" s="15" t="s">
        <v>84</v>
      </c>
      <c r="D59" s="15" t="s">
        <v>0</v>
      </c>
      <c r="E59" s="7">
        <v>50000</v>
      </c>
      <c r="F59" s="7"/>
      <c r="G59" s="7">
        <v>19143</v>
      </c>
      <c r="H59" s="7">
        <v>15000</v>
      </c>
      <c r="I59" s="7"/>
      <c r="J59" s="7">
        <v>20000</v>
      </c>
      <c r="K59" s="7">
        <v>50000</v>
      </c>
      <c r="L59" s="7"/>
      <c r="M59" s="7">
        <v>20000</v>
      </c>
    </row>
    <row r="60" spans="1:13" hidden="1">
      <c r="A60" s="5" t="s">
        <v>64</v>
      </c>
      <c r="B60" s="13" t="s">
        <v>65</v>
      </c>
      <c r="C60" s="15" t="s">
        <v>84</v>
      </c>
      <c r="D60" s="15" t="s">
        <v>0</v>
      </c>
      <c r="E60" s="7">
        <v>50000</v>
      </c>
      <c r="F60" s="7"/>
      <c r="G60" s="7">
        <f t="shared" ref="G60" si="19">E60-F60</f>
        <v>50000</v>
      </c>
      <c r="H60" s="7">
        <v>50000</v>
      </c>
      <c r="I60" s="7"/>
      <c r="J60" s="7">
        <f t="shared" ref="J60" si="20">H60-I60</f>
        <v>50000</v>
      </c>
      <c r="K60" s="7">
        <v>50000</v>
      </c>
      <c r="L60" s="7"/>
      <c r="M60" s="7">
        <f t="shared" ref="M60" si="21">K60-L60</f>
        <v>50000</v>
      </c>
    </row>
    <row r="61" spans="1:13">
      <c r="A61" s="5">
        <v>3433</v>
      </c>
      <c r="B61" s="13" t="s">
        <v>65</v>
      </c>
      <c r="C61" s="15" t="s">
        <v>84</v>
      </c>
      <c r="D61" s="15" t="s">
        <v>0</v>
      </c>
      <c r="E61" s="7"/>
      <c r="F61" s="7"/>
      <c r="G61" s="7">
        <v>4786</v>
      </c>
      <c r="H61" s="7"/>
      <c r="I61" s="7"/>
      <c r="J61" s="7">
        <v>4920</v>
      </c>
      <c r="K61" s="7"/>
      <c r="L61" s="7"/>
      <c r="M61" s="7">
        <v>4920</v>
      </c>
    </row>
    <row r="62" spans="1:13">
      <c r="A62" s="5">
        <v>3434</v>
      </c>
      <c r="B62" s="13" t="s">
        <v>66</v>
      </c>
      <c r="C62" s="15" t="s">
        <v>84</v>
      </c>
      <c r="D62" s="15" t="s">
        <v>0</v>
      </c>
      <c r="E62" s="7">
        <v>50000</v>
      </c>
      <c r="F62" s="7"/>
      <c r="G62" s="7">
        <v>9571</v>
      </c>
      <c r="H62" s="7">
        <v>50000</v>
      </c>
      <c r="I62" s="7"/>
      <c r="J62" s="7">
        <v>10000</v>
      </c>
      <c r="K62" s="7">
        <v>50000</v>
      </c>
      <c r="L62" s="7"/>
      <c r="M62" s="7">
        <v>10000</v>
      </c>
    </row>
    <row r="63" spans="1:13">
      <c r="A63" s="1" t="s">
        <v>126</v>
      </c>
      <c r="B63" s="2" t="s">
        <v>127</v>
      </c>
      <c r="C63" s="57" t="s">
        <v>84</v>
      </c>
      <c r="D63" s="57" t="s">
        <v>0</v>
      </c>
      <c r="E63" s="7"/>
      <c r="F63" s="7"/>
      <c r="G63" s="20">
        <v>960000</v>
      </c>
      <c r="H63" s="20"/>
      <c r="I63" s="20"/>
      <c r="J63" s="20">
        <v>1280000</v>
      </c>
      <c r="K63" s="20"/>
      <c r="L63" s="20"/>
      <c r="M63" s="20">
        <v>1280000</v>
      </c>
    </row>
    <row r="64" spans="1:13">
      <c r="A64" s="5">
        <v>3661</v>
      </c>
      <c r="B64" s="13" t="s">
        <v>125</v>
      </c>
      <c r="C64" s="15" t="s">
        <v>84</v>
      </c>
      <c r="D64" s="15" t="s">
        <v>0</v>
      </c>
      <c r="E64" s="7"/>
      <c r="F64" s="7"/>
      <c r="G64" s="7">
        <v>960000</v>
      </c>
      <c r="H64" s="7"/>
      <c r="I64" s="7"/>
      <c r="J64" s="7">
        <v>1280000</v>
      </c>
      <c r="K64" s="7"/>
      <c r="L64" s="7"/>
      <c r="M64" s="7">
        <v>1280000</v>
      </c>
    </row>
    <row r="65" spans="1:15">
      <c r="A65" s="35" t="s">
        <v>114</v>
      </c>
      <c r="B65" s="36" t="s">
        <v>115</v>
      </c>
      <c r="C65" s="35" t="s">
        <v>84</v>
      </c>
      <c r="D65" s="34"/>
      <c r="E65" s="34" t="e">
        <f>E86+#REF!+#REF!</f>
        <v>#REF!</v>
      </c>
      <c r="F65" s="34" t="e">
        <f>F86+#REF!+#REF!</f>
        <v>#REF!</v>
      </c>
      <c r="G65" s="34">
        <f>G66+G69+G72+G78+G82</f>
        <v>4487250</v>
      </c>
      <c r="H65" s="34">
        <f t="shared" ref="H65:M65" si="22">H66+H69+H72+H78+H82</f>
        <v>4700000</v>
      </c>
      <c r="I65" s="34">
        <f t="shared" si="22"/>
        <v>1100000</v>
      </c>
      <c r="J65" s="34">
        <f t="shared" si="22"/>
        <v>3228000</v>
      </c>
      <c r="K65" s="34">
        <f t="shared" si="22"/>
        <v>5070000</v>
      </c>
      <c r="L65" s="34">
        <f t="shared" si="22"/>
        <v>1120000</v>
      </c>
      <c r="M65" s="34">
        <f t="shared" si="22"/>
        <v>3228000</v>
      </c>
      <c r="O65" s="26"/>
    </row>
    <row r="66" spans="1:15">
      <c r="A66" s="1" t="s">
        <v>16</v>
      </c>
      <c r="B66" s="2" t="s">
        <v>17</v>
      </c>
      <c r="C66" s="3" t="s">
        <v>84</v>
      </c>
      <c r="D66" s="3" t="s">
        <v>0</v>
      </c>
      <c r="E66" s="40" t="e">
        <f>SUM(E67:E86)</f>
        <v>#REF!</v>
      </c>
      <c r="F66" s="40" t="e">
        <f>SUM(F67:F86)</f>
        <v>#REF!</v>
      </c>
      <c r="G66" s="40">
        <f>G67+G68</f>
        <v>456989</v>
      </c>
      <c r="H66" s="40">
        <f t="shared" ref="H66:M66" si="23">H67+H68</f>
        <v>1300000</v>
      </c>
      <c r="I66" s="40">
        <f t="shared" si="23"/>
        <v>400000</v>
      </c>
      <c r="J66" s="40">
        <f t="shared" si="23"/>
        <v>860000</v>
      </c>
      <c r="K66" s="40">
        <f t="shared" si="23"/>
        <v>1300000</v>
      </c>
      <c r="L66" s="40">
        <f t="shared" si="23"/>
        <v>400000</v>
      </c>
      <c r="M66" s="40">
        <f t="shared" si="23"/>
        <v>860000</v>
      </c>
    </row>
    <row r="67" spans="1:15">
      <c r="A67" s="5" t="s">
        <v>18</v>
      </c>
      <c r="B67" s="13" t="s">
        <v>19</v>
      </c>
      <c r="C67" s="15" t="s">
        <v>84</v>
      </c>
      <c r="D67" s="15" t="s">
        <v>0</v>
      </c>
      <c r="E67" s="7">
        <v>1500000</v>
      </c>
      <c r="F67" s="7">
        <v>400000</v>
      </c>
      <c r="G67" s="7">
        <v>449497</v>
      </c>
      <c r="H67" s="7">
        <v>1300000</v>
      </c>
      <c r="I67" s="7">
        <v>400000</v>
      </c>
      <c r="J67" s="7">
        <v>850000</v>
      </c>
      <c r="K67" s="7">
        <v>1300000</v>
      </c>
      <c r="L67" s="7">
        <v>400000</v>
      </c>
      <c r="M67" s="7">
        <v>850000</v>
      </c>
    </row>
    <row r="68" spans="1:15">
      <c r="A68" s="5">
        <v>3214</v>
      </c>
      <c r="B68" s="13" t="s">
        <v>78</v>
      </c>
      <c r="C68" s="15" t="s">
        <v>84</v>
      </c>
      <c r="D68" s="15" t="s">
        <v>0</v>
      </c>
      <c r="E68" s="7"/>
      <c r="F68" s="7"/>
      <c r="G68" s="7">
        <v>7492</v>
      </c>
      <c r="H68" s="7"/>
      <c r="I68" s="7"/>
      <c r="J68" s="7">
        <v>10000</v>
      </c>
      <c r="K68" s="7"/>
      <c r="L68" s="7"/>
      <c r="M68" s="7">
        <v>10000</v>
      </c>
    </row>
    <row r="69" spans="1:15">
      <c r="A69" s="1" t="s">
        <v>24</v>
      </c>
      <c r="B69" s="2" t="s">
        <v>25</v>
      </c>
      <c r="C69" s="3" t="s">
        <v>84</v>
      </c>
      <c r="D69" s="3" t="s">
        <v>0</v>
      </c>
      <c r="E69" s="40" t="e">
        <f>E84+E85+E86</f>
        <v>#REF!</v>
      </c>
      <c r="F69" s="40" t="e">
        <f>F84+F85+F86</f>
        <v>#REF!</v>
      </c>
      <c r="G69" s="40">
        <f>G70+G71</f>
        <v>29966</v>
      </c>
      <c r="H69" s="40">
        <f t="shared" ref="H69:M69" si="24">H70+H71</f>
        <v>100000</v>
      </c>
      <c r="I69" s="40">
        <f t="shared" si="24"/>
        <v>0</v>
      </c>
      <c r="J69" s="40">
        <f t="shared" si="24"/>
        <v>40000</v>
      </c>
      <c r="K69" s="40">
        <f t="shared" si="24"/>
        <v>100000</v>
      </c>
      <c r="L69" s="40">
        <f t="shared" si="24"/>
        <v>0</v>
      </c>
      <c r="M69" s="40">
        <f t="shared" si="24"/>
        <v>40000</v>
      </c>
    </row>
    <row r="70" spans="1:15">
      <c r="A70" s="5" t="s">
        <v>101</v>
      </c>
      <c r="B70" s="13" t="s">
        <v>102</v>
      </c>
      <c r="C70" s="15" t="s">
        <v>84</v>
      </c>
      <c r="D70" s="15" t="s">
        <v>0</v>
      </c>
      <c r="E70" s="40"/>
      <c r="F70" s="40"/>
      <c r="G70" s="52">
        <v>7491</v>
      </c>
      <c r="H70" s="40"/>
      <c r="I70" s="40"/>
      <c r="J70" s="7">
        <v>10000</v>
      </c>
      <c r="K70" s="7"/>
      <c r="L70" s="7"/>
      <c r="M70" s="7">
        <v>10000</v>
      </c>
    </row>
    <row r="71" spans="1:15">
      <c r="A71" s="5" t="s">
        <v>116</v>
      </c>
      <c r="B71" s="13" t="s">
        <v>117</v>
      </c>
      <c r="C71" s="15" t="s">
        <v>84</v>
      </c>
      <c r="D71" s="15" t="s">
        <v>0</v>
      </c>
      <c r="E71" s="7">
        <v>100000</v>
      </c>
      <c r="F71" s="7"/>
      <c r="G71" s="7">
        <v>22475</v>
      </c>
      <c r="H71" s="7">
        <v>100000</v>
      </c>
      <c r="I71" s="7"/>
      <c r="J71" s="7">
        <v>30000</v>
      </c>
      <c r="K71" s="7">
        <v>100000</v>
      </c>
      <c r="L71" s="7"/>
      <c r="M71" s="7">
        <v>30000</v>
      </c>
    </row>
    <row r="72" spans="1:15">
      <c r="A72" s="1" t="s">
        <v>32</v>
      </c>
      <c r="B72" s="2" t="s">
        <v>33</v>
      </c>
      <c r="C72" s="3" t="s">
        <v>84</v>
      </c>
      <c r="D72" s="3" t="s">
        <v>0</v>
      </c>
      <c r="E72" s="40" t="e">
        <f>#REF!+#REF!+#REF!+E73+E74+E75+E76+E77</f>
        <v>#REF!</v>
      </c>
      <c r="F72" s="40" t="e">
        <f>#REF!+#REF!+#REF!+F73+F74+F75+F76+F77</f>
        <v>#REF!</v>
      </c>
      <c r="G72" s="40">
        <f>G73+G74+G75+G76+G77</f>
        <v>3929352</v>
      </c>
      <c r="H72" s="40">
        <f t="shared" ref="H72:M72" si="25">H73+H74+H75+H76+H77</f>
        <v>2600000</v>
      </c>
      <c r="I72" s="40">
        <f t="shared" si="25"/>
        <v>700000</v>
      </c>
      <c r="J72" s="40">
        <f t="shared" si="25"/>
        <v>2170000</v>
      </c>
      <c r="K72" s="40">
        <f t="shared" si="25"/>
        <v>2950000</v>
      </c>
      <c r="L72" s="40">
        <f t="shared" si="25"/>
        <v>700000</v>
      </c>
      <c r="M72" s="40">
        <f t="shared" si="25"/>
        <v>2170000</v>
      </c>
    </row>
    <row r="73" spans="1:15">
      <c r="A73" s="5" t="s">
        <v>39</v>
      </c>
      <c r="B73" s="13" t="s">
        <v>40</v>
      </c>
      <c r="C73" s="15" t="s">
        <v>84</v>
      </c>
      <c r="D73" s="15" t="s">
        <v>0</v>
      </c>
      <c r="E73" s="7">
        <v>500000</v>
      </c>
      <c r="F73" s="7">
        <v>100000</v>
      </c>
      <c r="G73" s="7">
        <v>3824470</v>
      </c>
      <c r="H73" s="7">
        <v>1000000</v>
      </c>
      <c r="I73" s="7">
        <v>300000</v>
      </c>
      <c r="J73" s="7">
        <v>2000000</v>
      </c>
      <c r="K73" s="7">
        <v>1200000</v>
      </c>
      <c r="L73" s="7">
        <v>300000</v>
      </c>
      <c r="M73" s="7">
        <v>2000000</v>
      </c>
    </row>
    <row r="74" spans="1:15">
      <c r="A74" s="5" t="s">
        <v>41</v>
      </c>
      <c r="B74" s="13" t="s">
        <v>42</v>
      </c>
      <c r="C74" s="15" t="s">
        <v>84</v>
      </c>
      <c r="D74" s="15" t="s">
        <v>0</v>
      </c>
      <c r="E74" s="7">
        <v>1000000</v>
      </c>
      <c r="F74" s="7">
        <v>600000</v>
      </c>
      <c r="G74" s="7">
        <v>37458</v>
      </c>
      <c r="H74" s="7">
        <v>500000</v>
      </c>
      <c r="I74" s="7">
        <v>400000</v>
      </c>
      <c r="J74" s="7">
        <v>50000</v>
      </c>
      <c r="K74" s="7">
        <v>500000</v>
      </c>
      <c r="L74" s="7">
        <v>400000</v>
      </c>
      <c r="M74" s="7">
        <v>50000</v>
      </c>
    </row>
    <row r="75" spans="1:15">
      <c r="A75" s="5" t="s">
        <v>43</v>
      </c>
      <c r="B75" s="13" t="s">
        <v>44</v>
      </c>
      <c r="C75" s="15" t="s">
        <v>84</v>
      </c>
      <c r="D75" s="15" t="s">
        <v>0</v>
      </c>
      <c r="E75" s="7">
        <v>100000</v>
      </c>
      <c r="F75" s="7"/>
      <c r="G75" s="7">
        <v>29966</v>
      </c>
      <c r="H75" s="7">
        <v>100000</v>
      </c>
      <c r="I75" s="7"/>
      <c r="J75" s="7">
        <v>40000</v>
      </c>
      <c r="K75" s="7">
        <v>250000</v>
      </c>
      <c r="L75" s="7"/>
      <c r="M75" s="7">
        <v>40000</v>
      </c>
    </row>
    <row r="76" spans="1:15">
      <c r="A76" s="5" t="s">
        <v>45</v>
      </c>
      <c r="B76" s="13" t="s">
        <v>46</v>
      </c>
      <c r="C76" s="15" t="s">
        <v>84</v>
      </c>
      <c r="D76" s="15" t="s">
        <v>0</v>
      </c>
      <c r="E76" s="7">
        <v>2200000</v>
      </c>
      <c r="F76" s="7"/>
      <c r="G76" s="7">
        <v>7492</v>
      </c>
      <c r="H76" s="7">
        <v>900000</v>
      </c>
      <c r="I76" s="7"/>
      <c r="J76" s="7">
        <v>40000</v>
      </c>
      <c r="K76" s="7">
        <v>900000</v>
      </c>
      <c r="L76" s="7"/>
      <c r="M76" s="7">
        <v>40000</v>
      </c>
    </row>
    <row r="77" spans="1:15">
      <c r="A77" s="5" t="s">
        <v>47</v>
      </c>
      <c r="B77" s="13" t="s">
        <v>48</v>
      </c>
      <c r="C77" s="15" t="s">
        <v>84</v>
      </c>
      <c r="D77" s="15" t="s">
        <v>0</v>
      </c>
      <c r="E77" s="7">
        <v>2000000</v>
      </c>
      <c r="F77" s="7"/>
      <c r="G77" s="7">
        <v>29966</v>
      </c>
      <c r="H77" s="7">
        <v>100000</v>
      </c>
      <c r="I77" s="7"/>
      <c r="J77" s="7">
        <v>40000</v>
      </c>
      <c r="K77" s="7">
        <v>100000</v>
      </c>
      <c r="L77" s="7"/>
      <c r="M77" s="7">
        <v>40000</v>
      </c>
    </row>
    <row r="78" spans="1:15">
      <c r="A78" s="1" t="s">
        <v>52</v>
      </c>
      <c r="B78" s="2" t="s">
        <v>53</v>
      </c>
      <c r="C78" s="3" t="s">
        <v>84</v>
      </c>
      <c r="D78" s="3" t="s">
        <v>0</v>
      </c>
      <c r="E78" s="4" t="e">
        <f>E79+E80+#REF!+#REF!+E81</f>
        <v>#REF!</v>
      </c>
      <c r="F78" s="4"/>
      <c r="G78" s="4">
        <f>G79+G80+G81</f>
        <v>50943</v>
      </c>
      <c r="H78" s="4">
        <f t="shared" ref="H78:M78" si="26">H79+H80+H81</f>
        <v>700000</v>
      </c>
      <c r="I78" s="4">
        <f t="shared" si="26"/>
        <v>0</v>
      </c>
      <c r="J78" s="4">
        <f t="shared" si="26"/>
        <v>138000</v>
      </c>
      <c r="K78" s="4">
        <f t="shared" si="26"/>
        <v>700000</v>
      </c>
      <c r="L78" s="4">
        <f t="shared" si="26"/>
        <v>0</v>
      </c>
      <c r="M78" s="4">
        <f t="shared" si="26"/>
        <v>138000</v>
      </c>
    </row>
    <row r="79" spans="1:15">
      <c r="A79" s="5" t="s">
        <v>54</v>
      </c>
      <c r="B79" s="13" t="s">
        <v>55</v>
      </c>
      <c r="C79" s="15" t="s">
        <v>84</v>
      </c>
      <c r="D79" s="15" t="s">
        <v>0</v>
      </c>
      <c r="E79" s="7">
        <v>800000</v>
      </c>
      <c r="F79" s="7"/>
      <c r="G79" s="7">
        <v>14983</v>
      </c>
      <c r="H79" s="7">
        <v>500000</v>
      </c>
      <c r="I79" s="7"/>
      <c r="J79" s="7">
        <v>20000</v>
      </c>
      <c r="K79" s="7">
        <v>500000</v>
      </c>
      <c r="L79" s="7"/>
      <c r="M79" s="7">
        <v>20000</v>
      </c>
    </row>
    <row r="80" spans="1:15">
      <c r="A80" s="5" t="s">
        <v>56</v>
      </c>
      <c r="B80" s="13" t="s">
        <v>129</v>
      </c>
      <c r="C80" s="15" t="s">
        <v>84</v>
      </c>
      <c r="D80" s="15" t="s">
        <v>0</v>
      </c>
      <c r="E80" s="7">
        <v>100000</v>
      </c>
      <c r="F80" s="7"/>
      <c r="G80" s="7">
        <v>28468</v>
      </c>
      <c r="H80" s="7">
        <v>100000</v>
      </c>
      <c r="I80" s="7"/>
      <c r="J80" s="7">
        <v>38000</v>
      </c>
      <c r="K80" s="7">
        <v>100000</v>
      </c>
      <c r="L80" s="7"/>
      <c r="M80" s="7">
        <v>38000</v>
      </c>
    </row>
    <row r="81" spans="1:13">
      <c r="A81" s="5" t="s">
        <v>59</v>
      </c>
      <c r="B81" s="13" t="s">
        <v>53</v>
      </c>
      <c r="C81" s="15" t="s">
        <v>84</v>
      </c>
      <c r="D81" s="15" t="s">
        <v>0</v>
      </c>
      <c r="E81" s="7">
        <v>100000</v>
      </c>
      <c r="F81" s="7"/>
      <c r="G81" s="7">
        <v>7492</v>
      </c>
      <c r="H81" s="7">
        <v>100000</v>
      </c>
      <c r="I81" s="7"/>
      <c r="J81" s="7">
        <v>80000</v>
      </c>
      <c r="K81" s="7">
        <v>100000</v>
      </c>
      <c r="L81" s="7"/>
      <c r="M81" s="7">
        <v>80000</v>
      </c>
    </row>
    <row r="82" spans="1:13">
      <c r="A82" s="1" t="s">
        <v>68</v>
      </c>
      <c r="B82" s="2" t="s">
        <v>69</v>
      </c>
      <c r="C82" s="3" t="s">
        <v>84</v>
      </c>
      <c r="D82" s="3" t="s">
        <v>0</v>
      </c>
      <c r="E82" s="7"/>
      <c r="F82" s="7"/>
      <c r="G82" s="20">
        <v>20000</v>
      </c>
      <c r="H82" s="20"/>
      <c r="I82" s="20"/>
      <c r="J82" s="20">
        <v>20000</v>
      </c>
      <c r="K82" s="20">
        <v>20000</v>
      </c>
      <c r="L82" s="20">
        <v>20000</v>
      </c>
      <c r="M82" s="20">
        <v>20000</v>
      </c>
    </row>
    <row r="83" spans="1:13">
      <c r="A83" s="5">
        <v>4227</v>
      </c>
      <c r="B83" s="13" t="s">
        <v>131</v>
      </c>
      <c r="C83" s="15" t="s">
        <v>84</v>
      </c>
      <c r="D83" s="15" t="s">
        <v>0</v>
      </c>
      <c r="E83" s="7"/>
      <c r="F83" s="7"/>
      <c r="G83" s="7">
        <v>20000</v>
      </c>
      <c r="H83" s="7">
        <v>20000</v>
      </c>
      <c r="I83" s="7">
        <v>20000</v>
      </c>
      <c r="J83" s="7">
        <v>20000</v>
      </c>
      <c r="K83" s="7">
        <v>20000</v>
      </c>
      <c r="L83" s="7">
        <v>20000</v>
      </c>
      <c r="M83" s="7">
        <v>20000</v>
      </c>
    </row>
    <row r="84" spans="1:13">
      <c r="A84" s="35" t="s">
        <v>103</v>
      </c>
      <c r="B84" s="36" t="s">
        <v>76</v>
      </c>
      <c r="C84" s="35" t="s">
        <v>84</v>
      </c>
      <c r="D84" s="34"/>
      <c r="E84" s="34" t="e">
        <f>E87+#REF!+#REF!</f>
        <v>#REF!</v>
      </c>
      <c r="F84" s="34" t="e">
        <f>F87+#REF!+#REF!</f>
        <v>#REF!</v>
      </c>
      <c r="G84" s="34">
        <f>G85+G87</f>
        <v>1096137</v>
      </c>
      <c r="H84" s="34" t="e">
        <f>H87+#REF!+#REF!</f>
        <v>#REF!</v>
      </c>
      <c r="I84" s="34" t="e">
        <f>I87+#REF!+#REF!</f>
        <v>#REF!</v>
      </c>
      <c r="J84" s="34">
        <f>J85</f>
        <v>1100000</v>
      </c>
      <c r="K84" s="34" t="e">
        <f>K87+#REF!+#REF!</f>
        <v>#REF!</v>
      </c>
      <c r="L84" s="34" t="e">
        <f>L87+#REF!+#REF!</f>
        <v>#REF!</v>
      </c>
      <c r="M84" s="34">
        <f>M85</f>
        <v>1100000</v>
      </c>
    </row>
    <row r="85" spans="1:13">
      <c r="A85" s="1" t="s">
        <v>32</v>
      </c>
      <c r="B85" s="2" t="s">
        <v>33</v>
      </c>
      <c r="C85" s="3" t="s">
        <v>84</v>
      </c>
      <c r="D85" s="3" t="s">
        <v>0</v>
      </c>
      <c r="E85" s="40" t="e">
        <f>#REF!+#REF!+#REF!+#REF!+E86+E87+E89+#REF!</f>
        <v>#REF!</v>
      </c>
      <c r="F85" s="40" t="e">
        <f>#REF!+#REF!+#REF!+#REF!+F86+F87+F89+#REF!</f>
        <v>#REF!</v>
      </c>
      <c r="G85" s="40">
        <f>G86</f>
        <v>692960</v>
      </c>
      <c r="H85" s="40" t="e">
        <f>#REF!+#REF!+#REF!+#REF!+H86+H87+H89+#REF!</f>
        <v>#REF!</v>
      </c>
      <c r="I85" s="40" t="e">
        <f>#REF!+#REF!+#REF!+#REF!+I86+I87+I89+#REF!</f>
        <v>#REF!</v>
      </c>
      <c r="J85" s="40">
        <f>J86</f>
        <v>1100000</v>
      </c>
      <c r="K85" s="40" t="e">
        <f>#REF!+#REF!+#REF!+#REF!+K86+K87+K89+#REF!</f>
        <v>#REF!</v>
      </c>
      <c r="L85" s="40" t="e">
        <f>#REF!+#REF!+#REF!+#REF!+L86+L87+L89+#REF!</f>
        <v>#REF!</v>
      </c>
      <c r="M85" s="40">
        <f>M86</f>
        <v>1100000</v>
      </c>
    </row>
    <row r="86" spans="1:13">
      <c r="A86" s="5" t="s">
        <v>41</v>
      </c>
      <c r="B86" s="13" t="s">
        <v>42</v>
      </c>
      <c r="C86" s="15" t="s">
        <v>84</v>
      </c>
      <c r="D86" s="15" t="s">
        <v>0</v>
      </c>
      <c r="E86" s="7">
        <v>1000000</v>
      </c>
      <c r="F86" s="7">
        <v>600000</v>
      </c>
      <c r="G86" s="7">
        <v>692960</v>
      </c>
      <c r="H86" s="7">
        <v>500000</v>
      </c>
      <c r="I86" s="7">
        <v>400000</v>
      </c>
      <c r="J86" s="7">
        <v>1100000</v>
      </c>
      <c r="K86" s="7">
        <v>500000</v>
      </c>
      <c r="L86" s="7">
        <v>400000</v>
      </c>
      <c r="M86" s="7">
        <v>1100000</v>
      </c>
    </row>
    <row r="87" spans="1:13">
      <c r="A87" s="1" t="s">
        <v>105</v>
      </c>
      <c r="B87" s="2" t="s">
        <v>128</v>
      </c>
      <c r="C87" s="3" t="s">
        <v>84</v>
      </c>
      <c r="D87" s="3" t="s">
        <v>0</v>
      </c>
      <c r="E87" s="4" t="e">
        <f>#REF!+#REF!+#REF!</f>
        <v>#REF!</v>
      </c>
      <c r="F87" s="4" t="e">
        <f>#REF!+#REF!+#REF!</f>
        <v>#REF!</v>
      </c>
      <c r="G87" s="4">
        <f>G88</f>
        <v>403177</v>
      </c>
      <c r="H87" s="4">
        <f t="shared" ref="H87:M87" si="27">H88</f>
        <v>0</v>
      </c>
      <c r="I87" s="4">
        <f t="shared" si="27"/>
        <v>0</v>
      </c>
      <c r="J87" s="4">
        <f t="shared" si="27"/>
        <v>0</v>
      </c>
      <c r="K87" s="4">
        <f t="shared" si="27"/>
        <v>0</v>
      </c>
      <c r="L87" s="4">
        <f t="shared" si="27"/>
        <v>0</v>
      </c>
      <c r="M87" s="4">
        <f t="shared" si="27"/>
        <v>0</v>
      </c>
    </row>
    <row r="88" spans="1:13">
      <c r="A88" s="5">
        <v>4231</v>
      </c>
      <c r="B88" s="13" t="s">
        <v>104</v>
      </c>
      <c r="C88" s="15" t="s">
        <v>84</v>
      </c>
      <c r="D88" s="53" t="s">
        <v>0</v>
      </c>
      <c r="E88" s="4"/>
      <c r="F88" s="4"/>
      <c r="G88" s="54">
        <v>403177</v>
      </c>
      <c r="H88" s="33"/>
      <c r="I88" s="33"/>
      <c r="J88" s="59">
        <v>0</v>
      </c>
      <c r="K88" s="33"/>
      <c r="L88" s="33"/>
      <c r="M88" s="59">
        <v>0</v>
      </c>
    </row>
    <row r="89" spans="1:13">
      <c r="A89" s="35" t="s">
        <v>106</v>
      </c>
      <c r="B89" s="36" t="s">
        <v>67</v>
      </c>
      <c r="C89" s="35" t="s">
        <v>84</v>
      </c>
      <c r="D89" s="34"/>
      <c r="E89" s="34" t="e">
        <f>#REF!+E90+E94+E97</f>
        <v>#REF!</v>
      </c>
      <c r="F89" s="34" t="e">
        <f>#REF!+F90+F94+F97</f>
        <v>#REF!</v>
      </c>
      <c r="G89" s="34">
        <f>G90+G92+G94+G97</f>
        <v>3560107</v>
      </c>
      <c r="H89" s="34" t="e">
        <f>#REF!+H90+H94+H97</f>
        <v>#REF!</v>
      </c>
      <c r="I89" s="34"/>
      <c r="J89" s="34">
        <f>J90+J94+J97+J92</f>
        <v>4170000</v>
      </c>
      <c r="K89" s="34">
        <f>K90+K94+K97+K92</f>
        <v>7920000</v>
      </c>
      <c r="L89" s="34">
        <f>L90+L94+L97+L92</f>
        <v>0</v>
      </c>
      <c r="M89" s="34">
        <f>M90+M94+M97+M92</f>
        <v>4170000</v>
      </c>
    </row>
    <row r="90" spans="1:13">
      <c r="A90" s="1" t="s">
        <v>32</v>
      </c>
      <c r="B90" s="2" t="s">
        <v>33</v>
      </c>
      <c r="C90" s="3" t="s">
        <v>84</v>
      </c>
      <c r="D90" s="3" t="s">
        <v>0</v>
      </c>
      <c r="E90" s="4" t="e">
        <f>#REF!+E91+E92+E93</f>
        <v>#REF!</v>
      </c>
      <c r="F90" s="4"/>
      <c r="G90" s="4">
        <f>G91</f>
        <v>1804949</v>
      </c>
      <c r="H90" s="4">
        <f t="shared" ref="H90:M90" si="28">H91</f>
        <v>1300000</v>
      </c>
      <c r="I90" s="4">
        <f t="shared" si="28"/>
        <v>0</v>
      </c>
      <c r="J90" s="4">
        <f t="shared" si="28"/>
        <v>2900000</v>
      </c>
      <c r="K90" s="4">
        <f t="shared" si="28"/>
        <v>1300000</v>
      </c>
      <c r="L90" s="4">
        <f t="shared" si="28"/>
        <v>0</v>
      </c>
      <c r="M90" s="4">
        <f t="shared" si="28"/>
        <v>2900000</v>
      </c>
    </row>
    <row r="91" spans="1:13">
      <c r="A91" s="5" t="s">
        <v>41</v>
      </c>
      <c r="B91" s="13" t="s">
        <v>42</v>
      </c>
      <c r="C91" s="15" t="s">
        <v>84</v>
      </c>
      <c r="D91" s="15" t="s">
        <v>0</v>
      </c>
      <c r="E91" s="7">
        <v>1300000</v>
      </c>
      <c r="F91" s="7"/>
      <c r="G91" s="7">
        <v>1804949</v>
      </c>
      <c r="H91" s="7">
        <v>1300000</v>
      </c>
      <c r="I91" s="7"/>
      <c r="J91" s="7">
        <v>2900000</v>
      </c>
      <c r="K91" s="7">
        <v>1300000</v>
      </c>
      <c r="L91" s="7"/>
      <c r="M91" s="7">
        <v>2900000</v>
      </c>
    </row>
    <row r="92" spans="1:13">
      <c r="A92" s="1" t="s">
        <v>110</v>
      </c>
      <c r="B92" s="47" t="s">
        <v>109</v>
      </c>
      <c r="C92" s="3" t="s">
        <v>84</v>
      </c>
      <c r="D92" s="3" t="s">
        <v>0</v>
      </c>
      <c r="E92" s="4">
        <f>E93+E94</f>
        <v>710000</v>
      </c>
      <c r="F92" s="4">
        <f>F93+F94</f>
        <v>20000</v>
      </c>
      <c r="G92" s="4">
        <f>G93</f>
        <v>12448</v>
      </c>
      <c r="H92" s="4">
        <f>H93+H94</f>
        <v>710000</v>
      </c>
      <c r="I92" s="4">
        <f>I93+I94</f>
        <v>0</v>
      </c>
      <c r="J92" s="4">
        <f>J93</f>
        <v>20000</v>
      </c>
      <c r="K92" s="4">
        <f>K93+K94</f>
        <v>710000</v>
      </c>
      <c r="L92" s="4">
        <f>L93+L94</f>
        <v>0</v>
      </c>
      <c r="M92" s="4">
        <f>M93</f>
        <v>20000</v>
      </c>
    </row>
    <row r="93" spans="1:13">
      <c r="A93" s="5" t="s">
        <v>107</v>
      </c>
      <c r="B93" s="19" t="s">
        <v>108</v>
      </c>
      <c r="C93" s="15" t="s">
        <v>84</v>
      </c>
      <c r="D93" s="15" t="s">
        <v>0</v>
      </c>
      <c r="E93" s="7"/>
      <c r="F93" s="7"/>
      <c r="G93" s="7">
        <v>12448</v>
      </c>
      <c r="H93" s="7"/>
      <c r="I93" s="7"/>
      <c r="J93" s="7">
        <v>20000</v>
      </c>
      <c r="K93" s="7"/>
      <c r="L93" s="7"/>
      <c r="M93" s="7">
        <v>20000</v>
      </c>
    </row>
    <row r="94" spans="1:13">
      <c r="A94" s="1" t="s">
        <v>68</v>
      </c>
      <c r="B94" s="2" t="s">
        <v>69</v>
      </c>
      <c r="C94" s="3" t="s">
        <v>84</v>
      </c>
      <c r="D94" s="3" t="s">
        <v>0</v>
      </c>
      <c r="E94" s="4">
        <f>E95+E96</f>
        <v>710000</v>
      </c>
      <c r="F94" s="4">
        <f>F95+F96</f>
        <v>20000</v>
      </c>
      <c r="G94" s="4">
        <f>G95+G96</f>
        <v>1120314</v>
      </c>
      <c r="H94" s="4">
        <f t="shared" ref="H94:M94" si="29">H95+H96</f>
        <v>710000</v>
      </c>
      <c r="I94" s="4">
        <f t="shared" si="29"/>
        <v>0</v>
      </c>
      <c r="J94" s="4">
        <f t="shared" si="29"/>
        <v>1000000</v>
      </c>
      <c r="K94" s="4">
        <f t="shared" si="29"/>
        <v>710000</v>
      </c>
      <c r="L94" s="4">
        <f t="shared" si="29"/>
        <v>0</v>
      </c>
      <c r="M94" s="4">
        <f t="shared" si="29"/>
        <v>1000000</v>
      </c>
    </row>
    <row r="95" spans="1:13">
      <c r="A95" s="5" t="s">
        <v>70</v>
      </c>
      <c r="B95" s="13" t="s">
        <v>71</v>
      </c>
      <c r="C95" s="15" t="s">
        <v>84</v>
      </c>
      <c r="D95" s="15" t="s">
        <v>0</v>
      </c>
      <c r="E95" s="7">
        <v>640000</v>
      </c>
      <c r="F95" s="7">
        <v>20000</v>
      </c>
      <c r="G95" s="7">
        <v>933595</v>
      </c>
      <c r="H95" s="7">
        <v>640000</v>
      </c>
      <c r="I95" s="7"/>
      <c r="J95" s="7">
        <v>800000</v>
      </c>
      <c r="K95" s="7">
        <v>640000</v>
      </c>
      <c r="L95" s="7"/>
      <c r="M95" s="7">
        <v>800000</v>
      </c>
    </row>
    <row r="96" spans="1:13">
      <c r="A96" s="5" t="s">
        <v>72</v>
      </c>
      <c r="B96" s="13" t="s">
        <v>73</v>
      </c>
      <c r="C96" s="15" t="s">
        <v>84</v>
      </c>
      <c r="D96" s="15" t="s">
        <v>0</v>
      </c>
      <c r="E96" s="7">
        <v>70000</v>
      </c>
      <c r="F96" s="7"/>
      <c r="G96" s="7">
        <v>186719</v>
      </c>
      <c r="H96" s="7">
        <v>70000</v>
      </c>
      <c r="I96" s="7"/>
      <c r="J96" s="7">
        <v>200000</v>
      </c>
      <c r="K96" s="7">
        <v>70000</v>
      </c>
      <c r="L96" s="7"/>
      <c r="M96" s="7">
        <v>200000</v>
      </c>
    </row>
    <row r="97" spans="1:13">
      <c r="A97" s="22">
        <v>-426</v>
      </c>
      <c r="B97" s="37" t="s">
        <v>80</v>
      </c>
      <c r="C97" s="3" t="s">
        <v>84</v>
      </c>
      <c r="D97" s="3" t="s">
        <v>0</v>
      </c>
      <c r="E97" s="20">
        <f t="shared" ref="E97:K97" si="30">E98</f>
        <v>5200000</v>
      </c>
      <c r="F97" s="20"/>
      <c r="G97" s="20">
        <f>G98</f>
        <v>622396</v>
      </c>
      <c r="H97" s="20">
        <f t="shared" si="30"/>
        <v>5200000</v>
      </c>
      <c r="I97" s="20"/>
      <c r="J97" s="20">
        <f>J98</f>
        <v>250000</v>
      </c>
      <c r="K97" s="20">
        <f t="shared" si="30"/>
        <v>5200000</v>
      </c>
      <c r="L97" s="20"/>
      <c r="M97" s="20">
        <f>M98</f>
        <v>250000</v>
      </c>
    </row>
    <row r="98" spans="1:13">
      <c r="A98" s="5">
        <v>4262</v>
      </c>
      <c r="B98" s="45" t="s">
        <v>88</v>
      </c>
      <c r="C98" s="15" t="s">
        <v>84</v>
      </c>
      <c r="D98" s="15" t="s">
        <v>0</v>
      </c>
      <c r="E98" s="23">
        <v>5200000</v>
      </c>
      <c r="F98" s="23"/>
      <c r="G98" s="23">
        <v>622396</v>
      </c>
      <c r="H98" s="7">
        <v>5200000</v>
      </c>
      <c r="I98" s="7"/>
      <c r="J98" s="7">
        <v>250000</v>
      </c>
      <c r="K98" s="7">
        <v>5200000</v>
      </c>
      <c r="L98" s="7"/>
      <c r="M98" s="7">
        <v>250000</v>
      </c>
    </row>
    <row r="99" spans="1:13">
      <c r="A99" s="35" t="s">
        <v>111</v>
      </c>
      <c r="B99" s="36" t="s">
        <v>82</v>
      </c>
      <c r="C99" s="35" t="s">
        <v>84</v>
      </c>
      <c r="D99" s="34"/>
      <c r="E99" s="34" t="e">
        <f>#REF!+E100</f>
        <v>#REF!</v>
      </c>
      <c r="F99" s="34" t="e">
        <f>#REF!+F100</f>
        <v>#REF!</v>
      </c>
      <c r="G99" s="34">
        <f>G101+G102</f>
        <v>223973</v>
      </c>
      <c r="H99" s="34" t="e">
        <f>#REF!+H100</f>
        <v>#REF!</v>
      </c>
      <c r="I99" s="34"/>
      <c r="J99" s="34">
        <f>J101+J102</f>
        <v>460000</v>
      </c>
      <c r="K99" s="34">
        <f>K101+K102</f>
        <v>160000</v>
      </c>
      <c r="L99" s="34">
        <f>L101+L102</f>
        <v>0</v>
      </c>
      <c r="M99" s="34">
        <f>M101+M102</f>
        <v>460000</v>
      </c>
    </row>
    <row r="100" spans="1:13">
      <c r="A100" s="1" t="s">
        <v>68</v>
      </c>
      <c r="B100" s="2" t="s">
        <v>69</v>
      </c>
      <c r="C100" s="3" t="s">
        <v>84</v>
      </c>
      <c r="D100" s="3" t="s">
        <v>0</v>
      </c>
      <c r="E100" s="4" t="e">
        <f>E101+E102+#REF!</f>
        <v>#REF!</v>
      </c>
      <c r="F100" s="4" t="e">
        <f>F101+F102+#REF!</f>
        <v>#REF!</v>
      </c>
      <c r="G100" s="4">
        <f>G101+G102</f>
        <v>223973</v>
      </c>
      <c r="H100" s="4" t="e">
        <f>H101+H102+#REF!</f>
        <v>#REF!</v>
      </c>
      <c r="I100" s="4"/>
      <c r="J100" s="4">
        <f>J101+J102</f>
        <v>460000</v>
      </c>
      <c r="K100" s="4">
        <f>K101+K102</f>
        <v>160000</v>
      </c>
      <c r="L100" s="4">
        <f>L101+L102</f>
        <v>0</v>
      </c>
      <c r="M100" s="4">
        <f>M101+M102</f>
        <v>460000</v>
      </c>
    </row>
    <row r="101" spans="1:13">
      <c r="A101" s="5" t="s">
        <v>70</v>
      </c>
      <c r="B101" s="13" t="s">
        <v>71</v>
      </c>
      <c r="C101" s="15" t="s">
        <v>84</v>
      </c>
      <c r="D101" s="15" t="s">
        <v>0</v>
      </c>
      <c r="E101" s="7">
        <v>100000</v>
      </c>
      <c r="F101" s="7"/>
      <c r="G101" s="7">
        <v>161759</v>
      </c>
      <c r="H101" s="7">
        <v>100000</v>
      </c>
      <c r="I101" s="7"/>
      <c r="J101" s="7">
        <v>360000</v>
      </c>
      <c r="K101" s="7">
        <v>100000</v>
      </c>
      <c r="L101" s="7"/>
      <c r="M101" s="7">
        <v>360000</v>
      </c>
    </row>
    <row r="102" spans="1:13">
      <c r="A102" s="5" t="s">
        <v>74</v>
      </c>
      <c r="B102" s="58" t="s">
        <v>75</v>
      </c>
      <c r="C102" s="15" t="s">
        <v>84</v>
      </c>
      <c r="D102" s="15" t="s">
        <v>0</v>
      </c>
      <c r="E102" s="7">
        <v>60000</v>
      </c>
      <c r="F102" s="7"/>
      <c r="G102" s="7">
        <v>62214</v>
      </c>
      <c r="H102" s="7">
        <v>60000</v>
      </c>
      <c r="I102" s="7"/>
      <c r="J102" s="7">
        <v>100000</v>
      </c>
      <c r="K102" s="7">
        <v>60000</v>
      </c>
      <c r="L102" s="7"/>
      <c r="M102" s="7">
        <v>100000</v>
      </c>
    </row>
    <row r="103" spans="1:13">
      <c r="A103" s="35" t="s">
        <v>112</v>
      </c>
      <c r="B103" s="36" t="s">
        <v>113</v>
      </c>
      <c r="C103" s="35" t="s">
        <v>84</v>
      </c>
      <c r="D103" s="34"/>
      <c r="E103" s="34" t="e">
        <f>#REF!+E106</f>
        <v>#REF!</v>
      </c>
      <c r="F103" s="34" t="e">
        <f>#REF!+F106</f>
        <v>#REF!</v>
      </c>
      <c r="G103" s="34">
        <f>G104</f>
        <v>50000</v>
      </c>
      <c r="H103" s="34">
        <f t="shared" ref="H103:M103" si="31">H104</f>
        <v>0</v>
      </c>
      <c r="I103" s="34">
        <f t="shared" si="31"/>
        <v>0</v>
      </c>
      <c r="J103" s="34">
        <f t="shared" si="31"/>
        <v>50000</v>
      </c>
      <c r="K103" s="34">
        <f t="shared" si="31"/>
        <v>50000</v>
      </c>
      <c r="L103" s="34">
        <f t="shared" si="31"/>
        <v>50000</v>
      </c>
      <c r="M103" s="34">
        <f t="shared" si="31"/>
        <v>50000</v>
      </c>
    </row>
    <row r="104" spans="1:13">
      <c r="A104" s="1" t="s">
        <v>16</v>
      </c>
      <c r="B104" s="2" t="s">
        <v>17</v>
      </c>
      <c r="C104" s="3" t="s">
        <v>84</v>
      </c>
      <c r="D104" s="3" t="s">
        <v>86</v>
      </c>
      <c r="E104" s="40">
        <f>SUM(E105:E107)</f>
        <v>0</v>
      </c>
      <c r="F104" s="40">
        <f>SUM(F105:F107)</f>
        <v>0</v>
      </c>
      <c r="G104" s="40">
        <f>G105</f>
        <v>50000</v>
      </c>
      <c r="H104" s="40">
        <f t="shared" ref="H104:M104" si="32">H105</f>
        <v>0</v>
      </c>
      <c r="I104" s="40">
        <f t="shared" si="32"/>
        <v>0</v>
      </c>
      <c r="J104" s="40">
        <f t="shared" si="32"/>
        <v>50000</v>
      </c>
      <c r="K104" s="40">
        <f t="shared" si="32"/>
        <v>50000</v>
      </c>
      <c r="L104" s="40">
        <f t="shared" si="32"/>
        <v>50000</v>
      </c>
      <c r="M104" s="40">
        <f t="shared" si="32"/>
        <v>50000</v>
      </c>
    </row>
    <row r="105" spans="1:13">
      <c r="A105" s="8" t="s">
        <v>18</v>
      </c>
      <c r="B105" s="16" t="s">
        <v>19</v>
      </c>
      <c r="C105" s="17"/>
      <c r="D105" s="17" t="s">
        <v>86</v>
      </c>
      <c r="E105" s="6">
        <v>0</v>
      </c>
      <c r="F105" s="6"/>
      <c r="G105" s="6">
        <v>50000</v>
      </c>
      <c r="H105" s="6">
        <v>0</v>
      </c>
      <c r="I105" s="6"/>
      <c r="J105" s="6">
        <v>50000</v>
      </c>
      <c r="K105" s="6">
        <v>50000</v>
      </c>
      <c r="L105" s="6">
        <v>50000</v>
      </c>
      <c r="M105" s="6">
        <v>50000</v>
      </c>
    </row>
    <row r="106" spans="1:13">
      <c r="A106" s="27"/>
      <c r="B106" s="28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1:13">
      <c r="A107" s="27"/>
      <c r="B107" s="28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1:13">
      <c r="B108" s="28"/>
      <c r="E108" s="25"/>
      <c r="F108" s="25"/>
      <c r="G108" s="25"/>
      <c r="H108" s="25"/>
      <c r="I108" s="25"/>
      <c r="J108" s="25"/>
      <c r="K108" s="25"/>
      <c r="L108" s="25"/>
      <c r="M108" s="25"/>
    </row>
    <row r="109" spans="1:13"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>
      <c r="B110" s="42"/>
      <c r="C110" s="43"/>
      <c r="D110" s="43"/>
      <c r="E110" s="44"/>
      <c r="F110" s="44"/>
      <c r="G110" s="44"/>
      <c r="H110" s="44"/>
      <c r="I110" s="44"/>
      <c r="J110" s="44"/>
      <c r="K110" s="44"/>
      <c r="L110" s="44"/>
      <c r="M110" s="44"/>
    </row>
    <row r="111" spans="1:13">
      <c r="E111" s="38"/>
      <c r="F111" s="38"/>
      <c r="G111" s="38"/>
      <c r="H111" s="38"/>
      <c r="I111" s="38"/>
      <c r="J111" s="38"/>
      <c r="K111" s="38"/>
      <c r="L111" s="38"/>
      <c r="M111" s="38"/>
    </row>
  </sheetData>
  <mergeCells count="3">
    <mergeCell ref="B2:C2"/>
    <mergeCell ref="A3:C5"/>
    <mergeCell ref="A6:C6"/>
  </mergeCells>
  <phoneticPr fontId="27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99" fitToHeight="0" orientation="landscape" r:id="rId1"/>
  <headerFooter>
    <oddFooter>&amp;CMINISTARSTVO&amp;R&amp;P</oddFooter>
  </headerFooter>
  <rowBreaks count="2" manualBreakCount="2">
    <brk id="27" max="14" man="1"/>
    <brk id="5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DIRH</vt:lpstr>
      <vt:lpstr>DIRH!Ispis_naslova</vt:lpstr>
      <vt:lpstr>DIRH!Podrucje_ispisa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Kalaminec</dc:creator>
  <cp:lastModifiedBy>Josipa Veger</cp:lastModifiedBy>
  <cp:lastPrinted>2018-11-28T08:15:40Z</cp:lastPrinted>
  <dcterms:created xsi:type="dcterms:W3CDTF">2015-06-11T08:00:38Z</dcterms:created>
  <dcterms:modified xsi:type="dcterms:W3CDTF">2025-04-01T06:46:12Z</dcterms:modified>
</cp:coreProperties>
</file>